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S sap nhap\Che do\"/>
    </mc:Choice>
  </mc:AlternateContent>
  <xr:revisionPtr revIDLastSave="0" documentId="13_ncr:1_{79CC521C-CDDE-42B1-8B05-17C5F60C8B71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Nghi huu" sheetId="15" r:id="rId1"/>
    <sheet name="Thoiviec" sheetId="13" r:id="rId2"/>
    <sheet name="Tgct" sheetId="11" r:id="rId3"/>
    <sheet name="Tuoinghihuu" sheetId="10" r:id="rId4"/>
    <sheet name="Nam" sheetId="3" state="hidden" r:id="rId5"/>
    <sheet name="Nữ" sheetId="4" state="hidden" r:id="rId6"/>
  </sheets>
  <externalReferences>
    <externalReference r:id="rId7"/>
  </externalReferences>
  <definedNames>
    <definedName name="_xlnm._FilterDatabase" localSheetId="0" hidden="1">'Nghi huu'!$A$4:$AY$6</definedName>
    <definedName name="BangHSH">#REF!</definedName>
    <definedName name="DKnghihuu">Tgct!$J$1:$J$2</definedName>
    <definedName name="Doituong">Tgct!$J$4:$J$7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7" i="13" l="1"/>
  <c r="AN5" i="15"/>
  <c r="L5" i="15"/>
  <c r="AN31" i="15" l="1"/>
  <c r="AX31" i="15" s="1"/>
  <c r="AH31" i="15"/>
  <c r="AI31" i="15" s="1"/>
  <c r="AE31" i="15"/>
  <c r="AC31" i="15"/>
  <c r="AR31" i="15" s="1"/>
  <c r="L31" i="15"/>
  <c r="W31" i="15" s="1"/>
  <c r="A31" i="15"/>
  <c r="AN30" i="15"/>
  <c r="AX30" i="15" s="1"/>
  <c r="AH30" i="15"/>
  <c r="AI30" i="15" s="1"/>
  <c r="AE30" i="15"/>
  <c r="AC30" i="15"/>
  <c r="AT30" i="15" s="1"/>
  <c r="L30" i="15"/>
  <c r="U30" i="15" s="1"/>
  <c r="A30" i="15"/>
  <c r="AN29" i="15"/>
  <c r="AX29" i="15" s="1"/>
  <c r="AH29" i="15"/>
  <c r="AI29" i="15" s="1"/>
  <c r="AE29" i="15"/>
  <c r="AC29" i="15"/>
  <c r="L29" i="15"/>
  <c r="S29" i="15" s="1"/>
  <c r="A29" i="15"/>
  <c r="AN28" i="15"/>
  <c r="AX28" i="15" s="1"/>
  <c r="AH28" i="15"/>
  <c r="AI28" i="15" s="1"/>
  <c r="AV28" i="15" s="1"/>
  <c r="AE28" i="15"/>
  <c r="AC28" i="15"/>
  <c r="AR28" i="15" s="1"/>
  <c r="L28" i="15"/>
  <c r="W28" i="15" s="1"/>
  <c r="A28" i="15"/>
  <c r="AN27" i="15"/>
  <c r="AX27" i="15" s="1"/>
  <c r="AH27" i="15"/>
  <c r="AI27" i="15" s="1"/>
  <c r="AE27" i="15"/>
  <c r="AC27" i="15"/>
  <c r="AR27" i="15" s="1"/>
  <c r="L27" i="15"/>
  <c r="W27" i="15" s="1"/>
  <c r="A27" i="15"/>
  <c r="AN26" i="15"/>
  <c r="AX26" i="15" s="1"/>
  <c r="AH26" i="15"/>
  <c r="AI26" i="15" s="1"/>
  <c r="AE26" i="15"/>
  <c r="AC26" i="15"/>
  <c r="AT26" i="15" s="1"/>
  <c r="L26" i="15"/>
  <c r="U26" i="15" s="1"/>
  <c r="A26" i="15"/>
  <c r="AN25" i="15"/>
  <c r="AX25" i="15" s="1"/>
  <c r="AH25" i="15"/>
  <c r="AI25" i="15" s="1"/>
  <c r="AE25" i="15"/>
  <c r="AC25" i="15"/>
  <c r="L25" i="15"/>
  <c r="S25" i="15" s="1"/>
  <c r="A25" i="15"/>
  <c r="AN24" i="15"/>
  <c r="AX24" i="15" s="1"/>
  <c r="AH24" i="15"/>
  <c r="AI24" i="15" s="1"/>
  <c r="AV24" i="15" s="1"/>
  <c r="AE24" i="15"/>
  <c r="AC24" i="15"/>
  <c r="AR24" i="15" s="1"/>
  <c r="L24" i="15"/>
  <c r="W24" i="15" s="1"/>
  <c r="A24" i="15"/>
  <c r="AN23" i="15"/>
  <c r="AX23" i="15" s="1"/>
  <c r="AH23" i="15"/>
  <c r="AI23" i="15" s="1"/>
  <c r="AE23" i="15"/>
  <c r="AC23" i="15"/>
  <c r="AR23" i="15" s="1"/>
  <c r="L23" i="15"/>
  <c r="W23" i="15" s="1"/>
  <c r="A23" i="15"/>
  <c r="AN22" i="15"/>
  <c r="AX22" i="15" s="1"/>
  <c r="AH22" i="15"/>
  <c r="AI22" i="15" s="1"/>
  <c r="AE22" i="15"/>
  <c r="AC22" i="15"/>
  <c r="AT22" i="15" s="1"/>
  <c r="L22" i="15"/>
  <c r="U22" i="15" s="1"/>
  <c r="A22" i="15"/>
  <c r="AN21" i="15"/>
  <c r="AX21" i="15" s="1"/>
  <c r="AH21" i="15"/>
  <c r="AI21" i="15" s="1"/>
  <c r="AV21" i="15" s="1"/>
  <c r="AE21" i="15"/>
  <c r="AC21" i="15"/>
  <c r="L21" i="15"/>
  <c r="W21" i="15" s="1"/>
  <c r="A21" i="15"/>
  <c r="AN20" i="15"/>
  <c r="AX20" i="15" s="1"/>
  <c r="AH20" i="15"/>
  <c r="AI20" i="15" s="1"/>
  <c r="AE20" i="15"/>
  <c r="AC20" i="15"/>
  <c r="AT20" i="15" s="1"/>
  <c r="L20" i="15"/>
  <c r="U20" i="15" s="1"/>
  <c r="A20" i="15"/>
  <c r="AN19" i="15"/>
  <c r="AX19" i="15" s="1"/>
  <c r="AH19" i="15"/>
  <c r="AI19" i="15" s="1"/>
  <c r="AJ19" i="15" s="1"/>
  <c r="AE19" i="15"/>
  <c r="AC19" i="15"/>
  <c r="AP19" i="15" s="1"/>
  <c r="L19" i="15"/>
  <c r="U19" i="15" s="1"/>
  <c r="A19" i="15"/>
  <c r="AN18" i="15"/>
  <c r="AX18" i="15" s="1"/>
  <c r="AH18" i="15"/>
  <c r="AI18" i="15" s="1"/>
  <c r="AE18" i="15"/>
  <c r="AC18" i="15"/>
  <c r="AR18" i="15" s="1"/>
  <c r="L18" i="15"/>
  <c r="S18" i="15" s="1"/>
  <c r="A18" i="15"/>
  <c r="AN17" i="15"/>
  <c r="AX17" i="15" s="1"/>
  <c r="AH17" i="15"/>
  <c r="AI17" i="15" s="1"/>
  <c r="AE17" i="15"/>
  <c r="AC17" i="15"/>
  <c r="AT17" i="15" s="1"/>
  <c r="L17" i="15"/>
  <c r="U17" i="15" s="1"/>
  <c r="A17" i="15"/>
  <c r="AN16" i="15"/>
  <c r="AX16" i="15" s="1"/>
  <c r="AH16" i="15"/>
  <c r="AI16" i="15" s="1"/>
  <c r="AK16" i="15" s="1"/>
  <c r="AE16" i="15"/>
  <c r="AC16" i="15"/>
  <c r="AT16" i="15" s="1"/>
  <c r="L16" i="15"/>
  <c r="U16" i="15" s="1"/>
  <c r="A16" i="15"/>
  <c r="AN15" i="15"/>
  <c r="AX15" i="15" s="1"/>
  <c r="AH15" i="15"/>
  <c r="AI15" i="15" s="1"/>
  <c r="AK15" i="15" s="1"/>
  <c r="AE15" i="15"/>
  <c r="AC15" i="15"/>
  <c r="AP15" i="15" s="1"/>
  <c r="L15" i="15"/>
  <c r="U15" i="15" s="1"/>
  <c r="A15" i="15"/>
  <c r="AN14" i="15"/>
  <c r="AX14" i="15" s="1"/>
  <c r="AH14" i="15"/>
  <c r="AI14" i="15" s="1"/>
  <c r="AE14" i="15"/>
  <c r="AC14" i="15"/>
  <c r="L14" i="15"/>
  <c r="U14" i="15" s="1"/>
  <c r="A14" i="15"/>
  <c r="AN13" i="15"/>
  <c r="AX13" i="15" s="1"/>
  <c r="AH13" i="15"/>
  <c r="AI13" i="15" s="1"/>
  <c r="AE13" i="15"/>
  <c r="AC13" i="15"/>
  <c r="AT13" i="15" s="1"/>
  <c r="L13" i="15"/>
  <c r="U13" i="15" s="1"/>
  <c r="A13" i="15"/>
  <c r="AN12" i="15"/>
  <c r="AX12" i="15" s="1"/>
  <c r="AH12" i="15"/>
  <c r="AI12" i="15" s="1"/>
  <c r="AW12" i="15" s="1"/>
  <c r="AE12" i="15"/>
  <c r="AC12" i="15"/>
  <c r="L12" i="15"/>
  <c r="A12" i="15"/>
  <c r="AN11" i="15"/>
  <c r="AX11" i="15" s="1"/>
  <c r="AH11" i="15"/>
  <c r="AI11" i="15" s="1"/>
  <c r="AV11" i="15" s="1"/>
  <c r="AE11" i="15"/>
  <c r="AC11" i="15"/>
  <c r="AR11" i="15" s="1"/>
  <c r="L11" i="15"/>
  <c r="S11" i="15" s="1"/>
  <c r="A11" i="15"/>
  <c r="AN10" i="15"/>
  <c r="AX10" i="15" s="1"/>
  <c r="AH10" i="15"/>
  <c r="AI10" i="15" s="1"/>
  <c r="AE10" i="15"/>
  <c r="AC10" i="15"/>
  <c r="AP10" i="15" s="1"/>
  <c r="L10" i="15"/>
  <c r="A10" i="15"/>
  <c r="AN9" i="15"/>
  <c r="AX9" i="15" s="1"/>
  <c r="AH9" i="15"/>
  <c r="AI9" i="15" s="1"/>
  <c r="AE9" i="15"/>
  <c r="AC9" i="15"/>
  <c r="AT9" i="15" s="1"/>
  <c r="L9" i="15"/>
  <c r="U9" i="15" s="1"/>
  <c r="A9" i="15"/>
  <c r="AN8" i="15"/>
  <c r="AX8" i="15" s="1"/>
  <c r="AH8" i="15"/>
  <c r="AI8" i="15" s="1"/>
  <c r="AE8" i="15"/>
  <c r="AC8" i="15"/>
  <c r="AT8" i="15" s="1"/>
  <c r="L8" i="15"/>
  <c r="S8" i="15" s="1"/>
  <c r="A8" i="15"/>
  <c r="AN7" i="15"/>
  <c r="AX7" i="15" s="1"/>
  <c r="AH7" i="15"/>
  <c r="AI7" i="15" s="1"/>
  <c r="AV7" i="15" s="1"/>
  <c r="AE7" i="15"/>
  <c r="AC7" i="15"/>
  <c r="AR7" i="15" s="1"/>
  <c r="L7" i="15"/>
  <c r="S7" i="15" s="1"/>
  <c r="A7" i="15"/>
  <c r="AE6" i="15"/>
  <c r="AE5" i="15"/>
  <c r="AN6" i="15"/>
  <c r="AX6" i="15" s="1"/>
  <c r="AH6" i="15"/>
  <c r="AI6" i="15" s="1"/>
  <c r="AC6" i="15"/>
  <c r="L6" i="15"/>
  <c r="W6" i="15" s="1"/>
  <c r="A6" i="15"/>
  <c r="AH5" i="15"/>
  <c r="AI5" i="15" s="1"/>
  <c r="AC5" i="15"/>
  <c r="W5" i="15"/>
  <c r="A5" i="15"/>
  <c r="O13" i="15" l="1"/>
  <c r="Q13" i="15"/>
  <c r="S13" i="15"/>
  <c r="Q20" i="15"/>
  <c r="AO6" i="15"/>
  <c r="Q5" i="15"/>
  <c r="U7" i="15"/>
  <c r="S6" i="15"/>
  <c r="O9" i="15"/>
  <c r="Q9" i="15"/>
  <c r="AR13" i="15"/>
  <c r="AT19" i="15"/>
  <c r="O20" i="15"/>
  <c r="AR22" i="15"/>
  <c r="S30" i="15"/>
  <c r="O28" i="15"/>
  <c r="AS11" i="15"/>
  <c r="W16" i="15"/>
  <c r="S17" i="15"/>
  <c r="W20" i="15"/>
  <c r="O24" i="15"/>
  <c r="S26" i="15"/>
  <c r="Q27" i="15"/>
  <c r="S28" i="15"/>
  <c r="AT10" i="15"/>
  <c r="AT11" i="15"/>
  <c r="S22" i="15"/>
  <c r="Q23" i="15"/>
  <c r="S24" i="15"/>
  <c r="AR26" i="15"/>
  <c r="Q31" i="15"/>
  <c r="U5" i="15"/>
  <c r="S5" i="15"/>
  <c r="AT5" i="15"/>
  <c r="AR5" i="15"/>
  <c r="AP5" i="15"/>
  <c r="O5" i="15"/>
  <c r="U6" i="15"/>
  <c r="Q6" i="15"/>
  <c r="O6" i="15"/>
  <c r="AJ22" i="15"/>
  <c r="AK22" i="15"/>
  <c r="AJ26" i="15"/>
  <c r="AK26" i="15"/>
  <c r="AP6" i="15"/>
  <c r="AT6" i="15"/>
  <c r="AR6" i="15"/>
  <c r="AQ6" i="15"/>
  <c r="AR9" i="15"/>
  <c r="AO14" i="15"/>
  <c r="AU14" i="15" s="1"/>
  <c r="AY14" i="15" s="1"/>
  <c r="AP14" i="15"/>
  <c r="AQ22" i="15"/>
  <c r="AQ26" i="15"/>
  <c r="S12" i="15"/>
  <c r="Q12" i="15"/>
  <c r="U12" i="15"/>
  <c r="AW15" i="15"/>
  <c r="AJ15" i="15"/>
  <c r="AK20" i="15"/>
  <c r="AQ20" i="15"/>
  <c r="S9" i="15"/>
  <c r="AK12" i="15"/>
  <c r="W13" i="15"/>
  <c r="Z13" i="15" s="1"/>
  <c r="AA13" i="15" s="1"/>
  <c r="O16" i="15"/>
  <c r="AQ16" i="15"/>
  <c r="O17" i="15"/>
  <c r="AR17" i="15"/>
  <c r="Q21" i="15"/>
  <c r="O22" i="15"/>
  <c r="O26" i="15"/>
  <c r="O30" i="15"/>
  <c r="W9" i="15"/>
  <c r="Q16" i="15"/>
  <c r="AR16" i="15"/>
  <c r="Q17" i="15"/>
  <c r="AQ21" i="15"/>
  <c r="AR21" i="15"/>
  <c r="Q22" i="15"/>
  <c r="AS25" i="15"/>
  <c r="Q26" i="15"/>
  <c r="AS29" i="15"/>
  <c r="Q30" i="15"/>
  <c r="W17" i="15"/>
  <c r="W22" i="15"/>
  <c r="W26" i="15"/>
  <c r="W30" i="15"/>
  <c r="AK23" i="15"/>
  <c r="AJ23" i="15"/>
  <c r="AV23" i="15"/>
  <c r="AW23" i="15"/>
  <c r="AK27" i="15"/>
  <c r="AJ27" i="15"/>
  <c r="AW27" i="15"/>
  <c r="AV27" i="15"/>
  <c r="AK31" i="15"/>
  <c r="AJ31" i="15"/>
  <c r="AW31" i="15"/>
  <c r="AV31" i="15"/>
  <c r="AJ30" i="15"/>
  <c r="AW30" i="15"/>
  <c r="AS30" i="15"/>
  <c r="AO30" i="15"/>
  <c r="AU30" i="15" s="1"/>
  <c r="AY30" i="15" s="1"/>
  <c r="AV30" i="15"/>
  <c r="AQ30" i="15"/>
  <c r="AK30" i="15"/>
  <c r="AQ23" i="15"/>
  <c r="AW25" i="15"/>
  <c r="AV25" i="15"/>
  <c r="AK25" i="15"/>
  <c r="AJ25" i="15"/>
  <c r="AQ27" i="15"/>
  <c r="AW29" i="15"/>
  <c r="AV29" i="15"/>
  <c r="AK29" i="15"/>
  <c r="AJ29" i="15"/>
  <c r="AQ31" i="15"/>
  <c r="AS24" i="15"/>
  <c r="U25" i="15"/>
  <c r="AS28" i="15"/>
  <c r="U29" i="15"/>
  <c r="AT29" i="15"/>
  <c r="AV22" i="15"/>
  <c r="S23" i="15"/>
  <c r="AO23" i="15"/>
  <c r="AU23" i="15" s="1"/>
  <c r="AY23" i="15" s="1"/>
  <c r="AS23" i="15"/>
  <c r="U24" i="15"/>
  <c r="AJ24" i="15"/>
  <c r="AP24" i="15"/>
  <c r="AT24" i="15"/>
  <c r="O25" i="15"/>
  <c r="W25" i="15"/>
  <c r="AQ25" i="15"/>
  <c r="AV26" i="15"/>
  <c r="S27" i="15"/>
  <c r="AO27" i="15"/>
  <c r="AU27" i="15" s="1"/>
  <c r="AY27" i="15" s="1"/>
  <c r="AS27" i="15"/>
  <c r="U28" i="15"/>
  <c r="AJ28" i="15"/>
  <c r="AP28" i="15"/>
  <c r="AT28" i="15"/>
  <c r="O29" i="15"/>
  <c r="W29" i="15"/>
  <c r="AQ29" i="15"/>
  <c r="AR30" i="15"/>
  <c r="S31" i="15"/>
  <c r="AO31" i="15"/>
  <c r="AU31" i="15" s="1"/>
  <c r="AY31" i="15" s="1"/>
  <c r="AS31" i="15"/>
  <c r="AO24" i="15"/>
  <c r="AU24" i="15" s="1"/>
  <c r="AY24" i="15" s="1"/>
  <c r="AW24" i="15"/>
  <c r="AP25" i="15"/>
  <c r="AO22" i="15"/>
  <c r="AU22" i="15" s="1"/>
  <c r="AY22" i="15" s="1"/>
  <c r="AS22" i="15"/>
  <c r="AW22" i="15"/>
  <c r="U23" i="15"/>
  <c r="AP23" i="15"/>
  <c r="AT23" i="15"/>
  <c r="AK24" i="15"/>
  <c r="AQ24" i="15"/>
  <c r="Q25" i="15"/>
  <c r="AR25" i="15"/>
  <c r="AO26" i="15"/>
  <c r="AU26" i="15" s="1"/>
  <c r="AY26" i="15" s="1"/>
  <c r="AS26" i="15"/>
  <c r="AW26" i="15"/>
  <c r="U27" i="15"/>
  <c r="AP27" i="15"/>
  <c r="AT27" i="15"/>
  <c r="AK28" i="15"/>
  <c r="AQ28" i="15"/>
  <c r="Q29" i="15"/>
  <c r="AR29" i="15"/>
  <c r="U31" i="15"/>
  <c r="AP31" i="15"/>
  <c r="AT31" i="15"/>
  <c r="AT25" i="15"/>
  <c r="AO28" i="15"/>
  <c r="AU28" i="15" s="1"/>
  <c r="AY28" i="15" s="1"/>
  <c r="AW28" i="15"/>
  <c r="AP29" i="15"/>
  <c r="AP22" i="15"/>
  <c r="O23" i="15"/>
  <c r="Q24" i="15"/>
  <c r="AO25" i="15"/>
  <c r="AU25" i="15" s="1"/>
  <c r="AY25" i="15" s="1"/>
  <c r="AP26" i="15"/>
  <c r="O27" i="15"/>
  <c r="Q28" i="15"/>
  <c r="AO29" i="15"/>
  <c r="AU29" i="15" s="1"/>
  <c r="AY29" i="15" s="1"/>
  <c r="AP30" i="15"/>
  <c r="O31" i="15"/>
  <c r="AK10" i="15"/>
  <c r="AV10" i="15"/>
  <c r="AW10" i="15"/>
  <c r="AJ10" i="15"/>
  <c r="AO10" i="15"/>
  <c r="AU10" i="15" s="1"/>
  <c r="AY10" i="15" s="1"/>
  <c r="AW8" i="15"/>
  <c r="AK8" i="15"/>
  <c r="AV8" i="15"/>
  <c r="AJ8" i="15"/>
  <c r="AJ9" i="15"/>
  <c r="AS9" i="15"/>
  <c r="AW9" i="15"/>
  <c r="AK9" i="15"/>
  <c r="AV9" i="15"/>
  <c r="AQ9" i="15"/>
  <c r="AO9" i="15"/>
  <c r="AU9" i="15" s="1"/>
  <c r="AY9" i="15" s="1"/>
  <c r="AO7" i="15"/>
  <c r="AU7" i="15" s="1"/>
  <c r="AY7" i="15" s="1"/>
  <c r="AS12" i="15"/>
  <c r="AO12" i="15"/>
  <c r="AU12" i="15" s="1"/>
  <c r="AY12" i="15" s="1"/>
  <c r="AQ13" i="15"/>
  <c r="AK13" i="15"/>
  <c r="AJ13" i="15"/>
  <c r="O8" i="15"/>
  <c r="AV13" i="15"/>
  <c r="AV14" i="15"/>
  <c r="AK14" i="15"/>
  <c r="AS7" i="15"/>
  <c r="AW7" i="15"/>
  <c r="U8" i="15"/>
  <c r="W10" i="15"/>
  <c r="O10" i="15"/>
  <c r="AR12" i="15"/>
  <c r="AQ17" i="15"/>
  <c r="AK17" i="15"/>
  <c r="AJ17" i="15"/>
  <c r="AW17" i="15"/>
  <c r="AS17" i="15"/>
  <c r="AO17" i="15"/>
  <c r="AU17" i="15" s="1"/>
  <c r="AY17" i="15" s="1"/>
  <c r="AV18" i="15"/>
  <c r="AK18" i="15"/>
  <c r="AJ18" i="15"/>
  <c r="S19" i="15"/>
  <c r="Q19" i="15"/>
  <c r="W19" i="15"/>
  <c r="O19" i="15"/>
  <c r="AT7" i="15"/>
  <c r="AR8" i="15"/>
  <c r="O11" i="15"/>
  <c r="AO11" i="15"/>
  <c r="AU11" i="15" s="1"/>
  <c r="AY11" i="15" s="1"/>
  <c r="AS15" i="15"/>
  <c r="AO15" i="15"/>
  <c r="AU15" i="15" s="1"/>
  <c r="AY15" i="15" s="1"/>
  <c r="AR15" i="15"/>
  <c r="AQ15" i="15"/>
  <c r="S10" i="15"/>
  <c r="AQ10" i="15"/>
  <c r="AR10" i="15"/>
  <c r="AJ11" i="15"/>
  <c r="AP11" i="15"/>
  <c r="W12" i="15"/>
  <c r="AP12" i="15"/>
  <c r="AO13" i="15"/>
  <c r="AU13" i="15" s="1"/>
  <c r="AY13" i="15" s="1"/>
  <c r="AW13" i="15"/>
  <c r="Q14" i="15"/>
  <c r="W14" i="15"/>
  <c r="O14" i="15"/>
  <c r="AR14" i="15"/>
  <c r="AQ14" i="15"/>
  <c r="AT14" i="15"/>
  <c r="AJ14" i="15"/>
  <c r="AS14" i="15"/>
  <c r="AO18" i="15"/>
  <c r="AU18" i="15" s="1"/>
  <c r="AY18" i="15" s="1"/>
  <c r="AS19" i="15"/>
  <c r="AO19" i="15"/>
  <c r="AU19" i="15" s="1"/>
  <c r="AY19" i="15" s="1"/>
  <c r="AR19" i="15"/>
  <c r="AQ19" i="15"/>
  <c r="AJ20" i="15"/>
  <c r="AW20" i="15"/>
  <c r="AV20" i="15"/>
  <c r="AS8" i="15"/>
  <c r="AO8" i="15"/>
  <c r="AU8" i="15" s="1"/>
  <c r="AY8" i="15" s="1"/>
  <c r="AQ8" i="15"/>
  <c r="Q11" i="15"/>
  <c r="W11" i="15"/>
  <c r="AS13" i="15"/>
  <c r="AW18" i="15"/>
  <c r="AW19" i="15"/>
  <c r="AV19" i="15"/>
  <c r="AK19" i="15"/>
  <c r="AJ7" i="15"/>
  <c r="AP7" i="15"/>
  <c r="W8" i="15"/>
  <c r="Q10" i="15"/>
  <c r="AT12" i="15"/>
  <c r="AT15" i="15"/>
  <c r="O7" i="15"/>
  <c r="W7" i="15"/>
  <c r="AK7" i="15"/>
  <c r="AQ7" i="15"/>
  <c r="Q8" i="15"/>
  <c r="Q7" i="15"/>
  <c r="AP8" i="15"/>
  <c r="U10" i="15"/>
  <c r="AS10" i="15"/>
  <c r="U11" i="15"/>
  <c r="AK11" i="15"/>
  <c r="AQ11" i="15"/>
  <c r="AW11" i="15"/>
  <c r="O12" i="15"/>
  <c r="AJ12" i="15"/>
  <c r="AQ12" i="15"/>
  <c r="AV12" i="15"/>
  <c r="S14" i="15"/>
  <c r="AW14" i="15"/>
  <c r="S15" i="15"/>
  <c r="Q15" i="15"/>
  <c r="W15" i="15"/>
  <c r="O15" i="15"/>
  <c r="AJ16" i="15"/>
  <c r="AW16" i="15"/>
  <c r="AV16" i="15"/>
  <c r="AV17" i="15"/>
  <c r="AS18" i="15"/>
  <c r="AK21" i="15"/>
  <c r="AJ21" i="15"/>
  <c r="AW21" i="15"/>
  <c r="U18" i="15"/>
  <c r="AP18" i="15"/>
  <c r="AT18" i="15"/>
  <c r="AR20" i="15"/>
  <c r="S21" i="15"/>
  <c r="AO21" i="15"/>
  <c r="AU21" i="15" s="1"/>
  <c r="AY21" i="15" s="1"/>
  <c r="AS21" i="15"/>
  <c r="AP9" i="15"/>
  <c r="AP13" i="15"/>
  <c r="AV15" i="15"/>
  <c r="S16" i="15"/>
  <c r="AO16" i="15"/>
  <c r="AU16" i="15" s="1"/>
  <c r="AY16" i="15" s="1"/>
  <c r="AS16" i="15"/>
  <c r="AP17" i="15"/>
  <c r="O18" i="15"/>
  <c r="W18" i="15"/>
  <c r="AQ18" i="15"/>
  <c r="S20" i="15"/>
  <c r="AO20" i="15"/>
  <c r="AU20" i="15" s="1"/>
  <c r="AY20" i="15" s="1"/>
  <c r="AS20" i="15"/>
  <c r="U21" i="15"/>
  <c r="AP21" i="15"/>
  <c r="AT21" i="15"/>
  <c r="AP16" i="15"/>
  <c r="Q18" i="15"/>
  <c r="AP20" i="15"/>
  <c r="O21" i="15"/>
  <c r="AO5" i="15"/>
  <c r="AJ5" i="15"/>
  <c r="AK5" i="15"/>
  <c r="AK6" i="15"/>
  <c r="AJ6" i="15"/>
  <c r="Z20" i="15" l="1"/>
  <c r="AA20" i="15" s="1"/>
  <c r="Z9" i="15"/>
  <c r="AA9" i="15" s="1"/>
  <c r="Z24" i="15"/>
  <c r="AA24" i="15" s="1"/>
  <c r="Z6" i="15"/>
  <c r="AA6" i="15" s="1"/>
  <c r="AW6" i="15" s="1"/>
  <c r="Z5" i="15"/>
  <c r="AA5" i="15" s="1"/>
  <c r="AQ5" i="15" s="1"/>
  <c r="Z21" i="15"/>
  <c r="AA21" i="15" s="1"/>
  <c r="Z18" i="15"/>
  <c r="AA18" i="15" s="1"/>
  <c r="Z16" i="15"/>
  <c r="AA16" i="15" s="1"/>
  <c r="Z12" i="15"/>
  <c r="AA12" i="15" s="1"/>
  <c r="Z7" i="15"/>
  <c r="AA7" i="15" s="1"/>
  <c r="Z31" i="15"/>
  <c r="AA31" i="15" s="1"/>
  <c r="Z23" i="15"/>
  <c r="AA23" i="15" s="1"/>
  <c r="Z25" i="15"/>
  <c r="AA25" i="15" s="1"/>
  <c r="Z17" i="15"/>
  <c r="AA17" i="15" s="1"/>
  <c r="Z28" i="15"/>
  <c r="AA28" i="15" s="1"/>
  <c r="Z22" i="15"/>
  <c r="AA22" i="15" s="1"/>
  <c r="Z14" i="15"/>
  <c r="AA14" i="15" s="1"/>
  <c r="Z15" i="15"/>
  <c r="AA15" i="15" s="1"/>
  <c r="Z8" i="15"/>
  <c r="AA8" i="15" s="1"/>
  <c r="Z27" i="15"/>
  <c r="AA27" i="15" s="1"/>
  <c r="AX5" i="15"/>
  <c r="Z30" i="15"/>
  <c r="AA30" i="15" s="1"/>
  <c r="Z11" i="15"/>
  <c r="AA11" i="15" s="1"/>
  <c r="Z19" i="15"/>
  <c r="AA19" i="15" s="1"/>
  <c r="Z29" i="15"/>
  <c r="AA29" i="15" s="1"/>
  <c r="Z26" i="15"/>
  <c r="AA26" i="15" s="1"/>
  <c r="Z10" i="15"/>
  <c r="AA10" i="15" s="1"/>
  <c r="AS6" i="15" l="1"/>
  <c r="AU6" i="15" s="1"/>
  <c r="AV6" i="15"/>
  <c r="AS5" i="15"/>
  <c r="AU5" i="15" s="1"/>
  <c r="AW5" i="15"/>
  <c r="AV5" i="15"/>
  <c r="AY6" i="15" l="1"/>
  <c r="AY5" i="15"/>
  <c r="AK7" i="13"/>
  <c r="AE7" i="13"/>
  <c r="AF7" i="13" s="1"/>
  <c r="AC7" i="13"/>
  <c r="AA7" i="13"/>
  <c r="J7" i="13"/>
  <c r="U7" i="13" s="1"/>
  <c r="E11" i="11"/>
  <c r="E12" i="11" s="1"/>
  <c r="D17" i="11" s="1"/>
  <c r="C11" i="11"/>
  <c r="E7" i="11"/>
  <c r="E8" i="11" s="1"/>
  <c r="D16" i="11" s="1"/>
  <c r="C7" i="11"/>
  <c r="E3" i="11"/>
  <c r="E4" i="11" s="1"/>
  <c r="D15" i="11" s="1"/>
  <c r="D18" i="11" s="1"/>
  <c r="C3" i="11"/>
  <c r="O306" i="10"/>
  <c r="O307" i="10" s="1"/>
  <c r="O308" i="10" s="1"/>
  <c r="O309" i="10" s="1"/>
  <c r="O310" i="10" s="1"/>
  <c r="O311" i="10" s="1"/>
  <c r="O312" i="10" s="1"/>
  <c r="O313" i="10" s="1"/>
  <c r="O314" i="10" s="1"/>
  <c r="O315" i="10" s="1"/>
  <c r="O316" i="10" s="1"/>
  <c r="O317" i="10" s="1"/>
  <c r="O318" i="10" s="1"/>
  <c r="O319" i="10" s="1"/>
  <c r="O320" i="10" s="1"/>
  <c r="O321" i="10" s="1"/>
  <c r="O322" i="10" s="1"/>
  <c r="O323" i="10" s="1"/>
  <c r="O324" i="10" s="1"/>
  <c r="O325" i="10" s="1"/>
  <c r="O326" i="10" s="1"/>
  <c r="O327" i="10" s="1"/>
  <c r="O328" i="10" s="1"/>
  <c r="O329" i="10" s="1"/>
  <c r="O330" i="10" s="1"/>
  <c r="O331" i="10" s="1"/>
  <c r="O332" i="10" s="1"/>
  <c r="O333" i="10" s="1"/>
  <c r="O334" i="10" s="1"/>
  <c r="O335" i="10" s="1"/>
  <c r="O336" i="10" s="1"/>
  <c r="O337" i="10" s="1"/>
  <c r="O338" i="10" s="1"/>
  <c r="O339" i="10" s="1"/>
  <c r="O340" i="10" s="1"/>
  <c r="P304" i="10"/>
  <c r="O304" i="10"/>
  <c r="P303" i="10"/>
  <c r="O303" i="10"/>
  <c r="P302" i="10"/>
  <c r="O302" i="10"/>
  <c r="P301" i="10"/>
  <c r="O301" i="10"/>
  <c r="P300" i="10"/>
  <c r="O300" i="10"/>
  <c r="P299" i="10"/>
  <c r="O299" i="10"/>
  <c r="P298" i="10"/>
  <c r="O298" i="10"/>
  <c r="P297" i="10"/>
  <c r="O297" i="10"/>
  <c r="P296" i="10"/>
  <c r="O296" i="10"/>
  <c r="P295" i="10"/>
  <c r="O295" i="10"/>
  <c r="P294" i="10"/>
  <c r="O294" i="10"/>
  <c r="P293" i="10"/>
  <c r="O293" i="10"/>
  <c r="P292" i="10"/>
  <c r="O292" i="10"/>
  <c r="P291" i="10"/>
  <c r="O291" i="10"/>
  <c r="P290" i="10"/>
  <c r="O290" i="10"/>
  <c r="P289" i="10"/>
  <c r="O289" i="10"/>
  <c r="P288" i="10"/>
  <c r="O288" i="10"/>
  <c r="G288" i="10"/>
  <c r="P287" i="10"/>
  <c r="O287" i="10"/>
  <c r="P286" i="10"/>
  <c r="O286" i="10"/>
  <c r="P285" i="10"/>
  <c r="O285" i="10"/>
  <c r="P284" i="10"/>
  <c r="O284" i="10"/>
  <c r="G284" i="10"/>
  <c r="P283" i="10"/>
  <c r="O283" i="10"/>
  <c r="P282" i="10"/>
  <c r="O282" i="10"/>
  <c r="P281" i="10"/>
  <c r="O281" i="10"/>
  <c r="P280" i="10"/>
  <c r="O280" i="10"/>
  <c r="G280" i="10"/>
  <c r="P279" i="10"/>
  <c r="O279" i="10"/>
  <c r="P278" i="10"/>
  <c r="O278" i="10"/>
  <c r="P277" i="10"/>
  <c r="O277" i="10"/>
  <c r="P276" i="10"/>
  <c r="O276" i="10"/>
  <c r="G276" i="10"/>
  <c r="P275" i="10"/>
  <c r="O275" i="10"/>
  <c r="P274" i="10"/>
  <c r="O274" i="10"/>
  <c r="P273" i="10"/>
  <c r="O273" i="10"/>
  <c r="P272" i="10"/>
  <c r="O272" i="10"/>
  <c r="G272" i="10"/>
  <c r="P271" i="10"/>
  <c r="O271" i="10"/>
  <c r="P270" i="10"/>
  <c r="O270" i="10"/>
  <c r="P269" i="10"/>
  <c r="O269" i="10"/>
  <c r="P268" i="10"/>
  <c r="O268" i="10"/>
  <c r="G268" i="10"/>
  <c r="P267" i="10"/>
  <c r="O267" i="10"/>
  <c r="P266" i="10"/>
  <c r="O266" i="10"/>
  <c r="P265" i="10"/>
  <c r="O265" i="10"/>
  <c r="G265" i="10"/>
  <c r="P264" i="10"/>
  <c r="O264" i="10"/>
  <c r="G264" i="10"/>
  <c r="P263" i="10"/>
  <c r="O263" i="10"/>
  <c r="P262" i="10"/>
  <c r="O262" i="10"/>
  <c r="P261" i="10"/>
  <c r="O261" i="10"/>
  <c r="G261" i="10"/>
  <c r="P260" i="10"/>
  <c r="O260" i="10"/>
  <c r="G260" i="10"/>
  <c r="P259" i="10"/>
  <c r="O259" i="10"/>
  <c r="P258" i="10"/>
  <c r="O258" i="10"/>
  <c r="P257" i="10"/>
  <c r="O257" i="10"/>
  <c r="G257" i="10"/>
  <c r="F257" i="10"/>
  <c r="F258" i="10" s="1"/>
  <c r="F259" i="10" s="1"/>
  <c r="F260" i="10" s="1"/>
  <c r="F261" i="10" s="1"/>
  <c r="F262" i="10" s="1"/>
  <c r="F263" i="10" s="1"/>
  <c r="F264" i="10" s="1"/>
  <c r="F265" i="10" s="1"/>
  <c r="F266" i="10" s="1"/>
  <c r="F267" i="10" s="1"/>
  <c r="F268" i="10" s="1"/>
  <c r="F269" i="10" s="1"/>
  <c r="F270" i="10" s="1"/>
  <c r="F271" i="10" s="1"/>
  <c r="F272" i="10" s="1"/>
  <c r="F273" i="10" s="1"/>
  <c r="F274" i="10" s="1"/>
  <c r="F275" i="10" s="1"/>
  <c r="F276" i="10" s="1"/>
  <c r="F277" i="10" s="1"/>
  <c r="F278" i="10" s="1"/>
  <c r="F279" i="10" s="1"/>
  <c r="F280" i="10" s="1"/>
  <c r="F281" i="10" s="1"/>
  <c r="F282" i="10" s="1"/>
  <c r="F283" i="10" s="1"/>
  <c r="F284" i="10" s="1"/>
  <c r="F285" i="10" s="1"/>
  <c r="F286" i="10" s="1"/>
  <c r="F287" i="10" s="1"/>
  <c r="F288" i="10" s="1"/>
  <c r="F289" i="10" s="1"/>
  <c r="F290" i="10" s="1"/>
  <c r="F291" i="10" s="1"/>
  <c r="P256" i="10"/>
  <c r="O256" i="10"/>
  <c r="G256" i="10"/>
  <c r="P255" i="10"/>
  <c r="O255" i="10"/>
  <c r="G255" i="10"/>
  <c r="F255" i="10"/>
  <c r="P254" i="10"/>
  <c r="O254" i="10"/>
  <c r="G254" i="10"/>
  <c r="F254" i="10"/>
  <c r="P253" i="10"/>
  <c r="O253" i="10"/>
  <c r="G253" i="10"/>
  <c r="F253" i="10"/>
  <c r="P252" i="10"/>
  <c r="O252" i="10"/>
  <c r="G252" i="10"/>
  <c r="F252" i="10"/>
  <c r="P251" i="10"/>
  <c r="O251" i="10"/>
  <c r="G251" i="10"/>
  <c r="F251" i="10"/>
  <c r="P250" i="10"/>
  <c r="O250" i="10"/>
  <c r="G250" i="10"/>
  <c r="F250" i="10"/>
  <c r="P249" i="10"/>
  <c r="O249" i="10"/>
  <c r="G249" i="10"/>
  <c r="F249" i="10"/>
  <c r="P248" i="10"/>
  <c r="O248" i="10"/>
  <c r="G248" i="10"/>
  <c r="F248" i="10"/>
  <c r="P247" i="10"/>
  <c r="O247" i="10"/>
  <c r="G247" i="10"/>
  <c r="F247" i="10"/>
  <c r="P246" i="10"/>
  <c r="O246" i="10"/>
  <c r="G246" i="10"/>
  <c r="F246" i="10"/>
  <c r="P245" i="10"/>
  <c r="O245" i="10"/>
  <c r="G245" i="10"/>
  <c r="F245" i="10"/>
  <c r="P244" i="10"/>
  <c r="O244" i="10"/>
  <c r="G244" i="10"/>
  <c r="F244" i="10"/>
  <c r="P243" i="10"/>
  <c r="O243" i="10"/>
  <c r="G243" i="10"/>
  <c r="F243" i="10"/>
  <c r="P242" i="10"/>
  <c r="O242" i="10"/>
  <c r="G242" i="10"/>
  <c r="F242" i="10"/>
  <c r="P241" i="10"/>
  <c r="O241" i="10"/>
  <c r="G241" i="10"/>
  <c r="F241" i="10"/>
  <c r="P240" i="10"/>
  <c r="O240" i="10"/>
  <c r="G240" i="10"/>
  <c r="F240" i="10"/>
  <c r="P239" i="10"/>
  <c r="O239" i="10"/>
  <c r="G239" i="10"/>
  <c r="F239" i="10"/>
  <c r="P238" i="10"/>
  <c r="O238" i="10"/>
  <c r="G238" i="10"/>
  <c r="F238" i="10"/>
  <c r="P237" i="10"/>
  <c r="O237" i="10"/>
  <c r="G237" i="10"/>
  <c r="F237" i="10"/>
  <c r="P236" i="10"/>
  <c r="O236" i="10"/>
  <c r="G236" i="10"/>
  <c r="F236" i="10"/>
  <c r="P235" i="10"/>
  <c r="O235" i="10"/>
  <c r="G235" i="10"/>
  <c r="F235" i="10"/>
  <c r="P234" i="10"/>
  <c r="O234" i="10"/>
  <c r="G234" i="10"/>
  <c r="F234" i="10"/>
  <c r="P233" i="10"/>
  <c r="O233" i="10"/>
  <c r="G233" i="10"/>
  <c r="F233" i="10"/>
  <c r="P232" i="10"/>
  <c r="O232" i="10"/>
  <c r="G232" i="10"/>
  <c r="F232" i="10"/>
  <c r="P231" i="10"/>
  <c r="O231" i="10"/>
  <c r="G231" i="10"/>
  <c r="F231" i="10"/>
  <c r="P230" i="10"/>
  <c r="O230" i="10"/>
  <c r="G230" i="10"/>
  <c r="F230" i="10"/>
  <c r="P229" i="10"/>
  <c r="O229" i="10"/>
  <c r="G229" i="10"/>
  <c r="F229" i="10"/>
  <c r="P228" i="10"/>
  <c r="O228" i="10"/>
  <c r="G228" i="10"/>
  <c r="F228" i="10"/>
  <c r="P227" i="10"/>
  <c r="O227" i="10"/>
  <c r="G227" i="10"/>
  <c r="F227" i="10"/>
  <c r="P226" i="10"/>
  <c r="O226" i="10"/>
  <c r="G226" i="10"/>
  <c r="F226" i="10"/>
  <c r="P225" i="10"/>
  <c r="O225" i="10"/>
  <c r="G225" i="10"/>
  <c r="F225" i="10"/>
  <c r="P224" i="10"/>
  <c r="O224" i="10"/>
  <c r="G224" i="10"/>
  <c r="F224" i="10"/>
  <c r="P223" i="10"/>
  <c r="O223" i="10"/>
  <c r="G223" i="10"/>
  <c r="F223" i="10"/>
  <c r="P222" i="10"/>
  <c r="O222" i="10"/>
  <c r="G222" i="10"/>
  <c r="F222" i="10"/>
  <c r="P221" i="10"/>
  <c r="O221" i="10"/>
  <c r="G221" i="10"/>
  <c r="F221" i="10"/>
  <c r="P220" i="10"/>
  <c r="O220" i="10"/>
  <c r="G220" i="10"/>
  <c r="F220" i="10"/>
  <c r="P219" i="10"/>
  <c r="O219" i="10"/>
  <c r="G219" i="10"/>
  <c r="F219" i="10"/>
  <c r="P218" i="10"/>
  <c r="O218" i="10"/>
  <c r="G218" i="10"/>
  <c r="F218" i="10"/>
  <c r="P217" i="10"/>
  <c r="O217" i="10"/>
  <c r="G217" i="10"/>
  <c r="F217" i="10"/>
  <c r="P216" i="10"/>
  <c r="O216" i="10"/>
  <c r="G216" i="10"/>
  <c r="F216" i="10"/>
  <c r="P215" i="10"/>
  <c r="O215" i="10"/>
  <c r="G215" i="10"/>
  <c r="F215" i="10"/>
  <c r="P214" i="10"/>
  <c r="O214" i="10"/>
  <c r="G214" i="10"/>
  <c r="F214" i="10"/>
  <c r="P213" i="10"/>
  <c r="O213" i="10"/>
  <c r="G213" i="10"/>
  <c r="F213" i="10"/>
  <c r="P212" i="10"/>
  <c r="O212" i="10"/>
  <c r="G212" i="10"/>
  <c r="F212" i="10"/>
  <c r="P211" i="10"/>
  <c r="O211" i="10"/>
  <c r="G211" i="10"/>
  <c r="F211" i="10"/>
  <c r="P210" i="10"/>
  <c r="O210" i="10"/>
  <c r="G210" i="10"/>
  <c r="F210" i="10"/>
  <c r="P209" i="10"/>
  <c r="O209" i="10"/>
  <c r="G209" i="10"/>
  <c r="F209" i="10"/>
  <c r="P208" i="10"/>
  <c r="O208" i="10"/>
  <c r="G208" i="10"/>
  <c r="F208" i="10"/>
  <c r="P207" i="10"/>
  <c r="O207" i="10"/>
  <c r="G207" i="10"/>
  <c r="F207" i="10"/>
  <c r="P206" i="10"/>
  <c r="O206" i="10"/>
  <c r="G206" i="10"/>
  <c r="F206" i="10"/>
  <c r="P205" i="10"/>
  <c r="O205" i="10"/>
  <c r="G205" i="10"/>
  <c r="F205" i="10"/>
  <c r="P204" i="10"/>
  <c r="O204" i="10"/>
  <c r="G204" i="10"/>
  <c r="F204" i="10"/>
  <c r="P203" i="10"/>
  <c r="O203" i="10"/>
  <c r="G203" i="10"/>
  <c r="F203" i="10"/>
  <c r="P202" i="10"/>
  <c r="O202" i="10"/>
  <c r="G202" i="10"/>
  <c r="F202" i="10"/>
  <c r="P201" i="10"/>
  <c r="O201" i="10"/>
  <c r="G201" i="10"/>
  <c r="F201" i="10"/>
  <c r="P200" i="10"/>
  <c r="O200" i="10"/>
  <c r="G200" i="10"/>
  <c r="F200" i="10"/>
  <c r="P199" i="10"/>
  <c r="O199" i="10"/>
  <c r="G199" i="10"/>
  <c r="F199" i="10"/>
  <c r="P198" i="10"/>
  <c r="O198" i="10"/>
  <c r="G198" i="10"/>
  <c r="F198" i="10"/>
  <c r="P197" i="10"/>
  <c r="O197" i="10"/>
  <c r="G197" i="10"/>
  <c r="F197" i="10"/>
  <c r="P196" i="10"/>
  <c r="O196" i="10"/>
  <c r="G196" i="10"/>
  <c r="F196" i="10"/>
  <c r="P195" i="10"/>
  <c r="O195" i="10"/>
  <c r="G195" i="10"/>
  <c r="F195" i="10"/>
  <c r="P194" i="10"/>
  <c r="O194" i="10"/>
  <c r="G194" i="10"/>
  <c r="F194" i="10"/>
  <c r="P193" i="10"/>
  <c r="O193" i="10"/>
  <c r="G193" i="10"/>
  <c r="F193" i="10"/>
  <c r="O94" i="10"/>
  <c r="O95" i="10" s="1"/>
  <c r="O96" i="10" s="1"/>
  <c r="O97" i="10" s="1"/>
  <c r="O98" i="10" s="1"/>
  <c r="O99" i="10" s="1"/>
  <c r="O100" i="10" s="1"/>
  <c r="O101" i="10" s="1"/>
  <c r="O102" i="10" s="1"/>
  <c r="O103" i="10" s="1"/>
  <c r="O104" i="10" s="1"/>
  <c r="O105" i="10" s="1"/>
  <c r="O106" i="10" s="1"/>
  <c r="O107" i="10" s="1"/>
  <c r="O108" i="10" s="1"/>
  <c r="O109" i="10" s="1"/>
  <c r="O110" i="10" s="1"/>
  <c r="O111" i="10" s="1"/>
  <c r="O112" i="10" s="1"/>
  <c r="O113" i="10" s="1"/>
  <c r="O114" i="10" s="1"/>
  <c r="O115" i="10" s="1"/>
  <c r="O116" i="10" s="1"/>
  <c r="O117" i="10" s="1"/>
  <c r="O118" i="10" s="1"/>
  <c r="O119" i="10" s="1"/>
  <c r="O120" i="10" s="1"/>
  <c r="O121" i="10" s="1"/>
  <c r="O122" i="10" s="1"/>
  <c r="O123" i="10" s="1"/>
  <c r="O124" i="10" s="1"/>
  <c r="O125" i="10" s="1"/>
  <c r="O126" i="10" s="1"/>
  <c r="O127" i="10" s="1"/>
  <c r="O128" i="10" s="1"/>
  <c r="O129" i="10" s="1"/>
  <c r="O130" i="10" s="1"/>
  <c r="O131" i="10" s="1"/>
  <c r="O132" i="10" s="1"/>
  <c r="O133" i="10" s="1"/>
  <c r="O134" i="10" s="1"/>
  <c r="O135" i="10" s="1"/>
  <c r="O136" i="10" s="1"/>
  <c r="O137" i="10" s="1"/>
  <c r="O138" i="10" s="1"/>
  <c r="O139" i="10" s="1"/>
  <c r="O140" i="10" s="1"/>
  <c r="O141" i="10" s="1"/>
  <c r="O142" i="10" s="1"/>
  <c r="O143" i="10" s="1"/>
  <c r="O144" i="10" s="1"/>
  <c r="O145" i="10" s="1"/>
  <c r="O146" i="10" s="1"/>
  <c r="O147" i="10" s="1"/>
  <c r="O148" i="10" s="1"/>
  <c r="O149" i="10" s="1"/>
  <c r="O150" i="10" s="1"/>
  <c r="O151" i="10" s="1"/>
  <c r="O152" i="10" s="1"/>
  <c r="O153" i="10" s="1"/>
  <c r="O154" i="10" s="1"/>
  <c r="O155" i="10" s="1"/>
  <c r="O156" i="10" s="1"/>
  <c r="O157" i="10" s="1"/>
  <c r="O158" i="10" s="1"/>
  <c r="O159" i="10" s="1"/>
  <c r="O160" i="10" s="1"/>
  <c r="O161" i="10" s="1"/>
  <c r="O162" i="10" s="1"/>
  <c r="O163" i="10" s="1"/>
  <c r="O164" i="10" s="1"/>
  <c r="O165" i="10" s="1"/>
  <c r="O166" i="10" s="1"/>
  <c r="O167" i="10" s="1"/>
  <c r="O168" i="10" s="1"/>
  <c r="O169" i="10" s="1"/>
  <c r="O170" i="10" s="1"/>
  <c r="O171" i="10" s="1"/>
  <c r="O172" i="10" s="1"/>
  <c r="O173" i="10" s="1"/>
  <c r="O174" i="10" s="1"/>
  <c r="O175" i="10" s="1"/>
  <c r="O176" i="10" s="1"/>
  <c r="O177" i="10" s="1"/>
  <c r="O178" i="10" s="1"/>
  <c r="O179" i="10" s="1"/>
  <c r="O180" i="10" s="1"/>
  <c r="O181" i="10" s="1"/>
  <c r="O182" i="10" s="1"/>
  <c r="O183" i="10" s="1"/>
  <c r="O184" i="10" s="1"/>
  <c r="O185" i="10" s="1"/>
  <c r="P92" i="10"/>
  <c r="O92" i="10"/>
  <c r="P91" i="10"/>
  <c r="O91" i="10"/>
  <c r="P90" i="10"/>
  <c r="O90" i="10"/>
  <c r="P89" i="10"/>
  <c r="O89" i="10"/>
  <c r="P88" i="10"/>
  <c r="O88" i="10"/>
  <c r="P87" i="10"/>
  <c r="O87" i="10"/>
  <c r="P86" i="10"/>
  <c r="O86" i="10"/>
  <c r="P85" i="10"/>
  <c r="O85" i="10"/>
  <c r="P84" i="10"/>
  <c r="O84" i="10"/>
  <c r="P83" i="10"/>
  <c r="O83" i="10"/>
  <c r="P82" i="10"/>
  <c r="O82" i="10"/>
  <c r="P81" i="10"/>
  <c r="O81" i="10"/>
  <c r="P80" i="10"/>
  <c r="O80" i="10"/>
  <c r="P79" i="10"/>
  <c r="O79" i="10"/>
  <c r="P78" i="10"/>
  <c r="O78" i="10"/>
  <c r="P77" i="10"/>
  <c r="O77" i="10"/>
  <c r="P76" i="10"/>
  <c r="O76" i="10"/>
  <c r="P75" i="10"/>
  <c r="O75" i="10"/>
  <c r="P74" i="10"/>
  <c r="O74" i="10"/>
  <c r="P73" i="10"/>
  <c r="O73" i="10"/>
  <c r="P72" i="10"/>
  <c r="O72" i="10"/>
  <c r="P71" i="10"/>
  <c r="O71" i="10"/>
  <c r="P70" i="10"/>
  <c r="O70" i="10"/>
  <c r="P69" i="10"/>
  <c r="O69" i="10"/>
  <c r="P68" i="10"/>
  <c r="O68" i="10"/>
  <c r="P67" i="10"/>
  <c r="O67" i="10"/>
  <c r="P66" i="10"/>
  <c r="O66" i="10"/>
  <c r="P65" i="10"/>
  <c r="O65" i="10"/>
  <c r="P64" i="10"/>
  <c r="O64" i="10"/>
  <c r="P63" i="10"/>
  <c r="O63" i="10"/>
  <c r="P62" i="10"/>
  <c r="O62" i="10"/>
  <c r="P61" i="10"/>
  <c r="O61" i="10"/>
  <c r="P60" i="10"/>
  <c r="O60" i="10"/>
  <c r="P59" i="10"/>
  <c r="O59" i="10"/>
  <c r="P58" i="10"/>
  <c r="O58" i="10"/>
  <c r="P57" i="10"/>
  <c r="O57" i="10"/>
  <c r="P56" i="10"/>
  <c r="O56" i="10"/>
  <c r="P55" i="10"/>
  <c r="O55" i="10"/>
  <c r="P54" i="10"/>
  <c r="O54" i="10"/>
  <c r="P53" i="10"/>
  <c r="O53" i="10"/>
  <c r="P52" i="10"/>
  <c r="O52" i="10"/>
  <c r="P51" i="10"/>
  <c r="O51" i="10"/>
  <c r="P50" i="10"/>
  <c r="O50" i="10"/>
  <c r="P49" i="10"/>
  <c r="O49" i="10"/>
  <c r="P48" i="10"/>
  <c r="O48" i="10"/>
  <c r="P47" i="10"/>
  <c r="O47" i="10"/>
  <c r="P46" i="10"/>
  <c r="O46" i="10"/>
  <c r="P45" i="10"/>
  <c r="O45" i="10"/>
  <c r="F45" i="10"/>
  <c r="F46" i="10" s="1"/>
  <c r="P44" i="10"/>
  <c r="O44" i="10"/>
  <c r="G44" i="10"/>
  <c r="P43" i="10"/>
  <c r="O43" i="10"/>
  <c r="G43" i="10"/>
  <c r="F43" i="10"/>
  <c r="P42" i="10"/>
  <c r="O42" i="10"/>
  <c r="G42" i="10"/>
  <c r="F42" i="10"/>
  <c r="P41" i="10"/>
  <c r="O41" i="10"/>
  <c r="G41" i="10"/>
  <c r="F41" i="10"/>
  <c r="P40" i="10"/>
  <c r="O40" i="10"/>
  <c r="G40" i="10"/>
  <c r="F40" i="10"/>
  <c r="P39" i="10"/>
  <c r="O39" i="10"/>
  <c r="G39" i="10"/>
  <c r="F39" i="10"/>
  <c r="P38" i="10"/>
  <c r="O38" i="10"/>
  <c r="G38" i="10"/>
  <c r="F38" i="10"/>
  <c r="P37" i="10"/>
  <c r="O37" i="10"/>
  <c r="G37" i="10"/>
  <c r="F37" i="10"/>
  <c r="P36" i="10"/>
  <c r="O36" i="10"/>
  <c r="G36" i="10"/>
  <c r="F36" i="10"/>
  <c r="P35" i="10"/>
  <c r="O35" i="10"/>
  <c r="G35" i="10"/>
  <c r="F35" i="10"/>
  <c r="P34" i="10"/>
  <c r="O34" i="10"/>
  <c r="G34" i="10"/>
  <c r="F34" i="10"/>
  <c r="P33" i="10"/>
  <c r="O33" i="10"/>
  <c r="G33" i="10"/>
  <c r="F33" i="10"/>
  <c r="P32" i="10"/>
  <c r="O32" i="10"/>
  <c r="G32" i="10"/>
  <c r="F32" i="10"/>
  <c r="P31" i="10"/>
  <c r="O31" i="10"/>
  <c r="G31" i="10"/>
  <c r="F31" i="10"/>
  <c r="P30" i="10"/>
  <c r="O30" i="10"/>
  <c r="G30" i="10"/>
  <c r="F30" i="10"/>
  <c r="P29" i="10"/>
  <c r="O29" i="10"/>
  <c r="G29" i="10"/>
  <c r="F29" i="10"/>
  <c r="P28" i="10"/>
  <c r="O28" i="10"/>
  <c r="G28" i="10"/>
  <c r="F28" i="10"/>
  <c r="P27" i="10"/>
  <c r="O27" i="10"/>
  <c r="G27" i="10"/>
  <c r="F27" i="10"/>
  <c r="P26" i="10"/>
  <c r="O26" i="10"/>
  <c r="G26" i="10"/>
  <c r="F26" i="10"/>
  <c r="P25" i="10"/>
  <c r="O25" i="10"/>
  <c r="G25" i="10"/>
  <c r="F25" i="10"/>
  <c r="P24" i="10"/>
  <c r="O24" i="10"/>
  <c r="G24" i="10"/>
  <c r="F24" i="10"/>
  <c r="P23" i="10"/>
  <c r="O23" i="10"/>
  <c r="G23" i="10"/>
  <c r="F23" i="10"/>
  <c r="P22" i="10"/>
  <c r="O22" i="10"/>
  <c r="G22" i="10"/>
  <c r="F22" i="10"/>
  <c r="P21" i="10"/>
  <c r="O21" i="10"/>
  <c r="G21" i="10"/>
  <c r="F21" i="10"/>
  <c r="P20" i="10"/>
  <c r="O20" i="10"/>
  <c r="G20" i="10"/>
  <c r="F20" i="10"/>
  <c r="P19" i="10"/>
  <c r="O19" i="10"/>
  <c r="G19" i="10"/>
  <c r="F19" i="10"/>
  <c r="P18" i="10"/>
  <c r="O18" i="10"/>
  <c r="G18" i="10"/>
  <c r="F18" i="10"/>
  <c r="P17" i="10"/>
  <c r="O17" i="10"/>
  <c r="G17" i="10"/>
  <c r="F17" i="10"/>
  <c r="W16" i="10"/>
  <c r="P16" i="10"/>
  <c r="O16" i="10"/>
  <c r="G16" i="10"/>
  <c r="F16" i="10"/>
  <c r="AM7" i="13" l="1"/>
  <c r="AG7" i="13"/>
  <c r="AH7" i="13"/>
  <c r="O7" i="13"/>
  <c r="Q7" i="13"/>
  <c r="S7" i="13"/>
  <c r="M7" i="13"/>
  <c r="E19" i="11"/>
  <c r="C4" i="11"/>
  <c r="C15" i="11" s="1"/>
  <c r="C8" i="11"/>
  <c r="C16" i="11" s="1"/>
  <c r="C12" i="11"/>
  <c r="C17" i="11" s="1"/>
  <c r="G46" i="10"/>
  <c r="F47" i="10"/>
  <c r="G45" i="10"/>
  <c r="F292" i="10"/>
  <c r="G291" i="10"/>
  <c r="G259" i="10"/>
  <c r="G263" i="10"/>
  <c r="G267" i="10"/>
  <c r="G271" i="10"/>
  <c r="G275" i="10"/>
  <c r="G279" i="10"/>
  <c r="G283" i="10"/>
  <c r="G287" i="10"/>
  <c r="G258" i="10"/>
  <c r="G262" i="10"/>
  <c r="G266" i="10"/>
  <c r="G270" i="10"/>
  <c r="G274" i="10"/>
  <c r="G278" i="10"/>
  <c r="G282" i="10"/>
  <c r="G286" i="10"/>
  <c r="G290" i="10"/>
  <c r="G269" i="10"/>
  <c r="G273" i="10"/>
  <c r="G277" i="10"/>
  <c r="G281" i="10"/>
  <c r="G285" i="10"/>
  <c r="G289" i="10"/>
  <c r="X7" i="13" l="1"/>
  <c r="Y7" i="13" s="1"/>
  <c r="C18" i="11"/>
  <c r="C19" i="11" s="1"/>
  <c r="F293" i="10"/>
  <c r="G292" i="10"/>
  <c r="F48" i="10"/>
  <c r="G47" i="10"/>
  <c r="AN7" i="13" l="1"/>
  <c r="AO7" i="13"/>
  <c r="F49" i="10"/>
  <c r="G48" i="10"/>
  <c r="F294" i="10"/>
  <c r="G293" i="10"/>
  <c r="AQ7" i="13" l="1"/>
  <c r="F295" i="10"/>
  <c r="G294" i="10"/>
  <c r="F50" i="10"/>
  <c r="G49" i="10"/>
  <c r="G50" i="10" l="1"/>
  <c r="F51" i="10"/>
  <c r="F296" i="10"/>
  <c r="G295" i="10"/>
  <c r="F297" i="10" l="1"/>
  <c r="G296" i="10"/>
  <c r="F52" i="10"/>
  <c r="G51" i="10"/>
  <c r="F53" i="10" l="1"/>
  <c r="G52" i="10"/>
  <c r="F298" i="10"/>
  <c r="G297" i="10"/>
  <c r="F299" i="10" l="1"/>
  <c r="G298" i="10"/>
  <c r="G53" i="10"/>
  <c r="F54" i="10"/>
  <c r="F55" i="10" l="1"/>
  <c r="G54" i="10"/>
  <c r="F300" i="10"/>
  <c r="G299" i="10"/>
  <c r="F301" i="10" l="1"/>
  <c r="G300" i="10"/>
  <c r="F56" i="10"/>
  <c r="G55" i="10"/>
  <c r="G56" i="10" l="1"/>
  <c r="F57" i="10"/>
  <c r="F302" i="10"/>
  <c r="G301" i="10"/>
  <c r="F303" i="10" l="1"/>
  <c r="G302" i="10"/>
  <c r="F58" i="10"/>
  <c r="G57" i="10"/>
  <c r="G58" i="10" l="1"/>
  <c r="F59" i="10"/>
  <c r="F304" i="10"/>
  <c r="G303" i="10"/>
  <c r="P305" i="10" l="1"/>
  <c r="F305" i="10"/>
  <c r="G304" i="10"/>
  <c r="F60" i="10"/>
  <c r="G59" i="10"/>
  <c r="F61" i="10" l="1"/>
  <c r="G60" i="10"/>
  <c r="P306" i="10"/>
  <c r="F306" i="10"/>
  <c r="G305" i="10"/>
  <c r="P307" i="10" l="1"/>
  <c r="G306" i="10"/>
  <c r="F307" i="10"/>
  <c r="G61" i="10"/>
  <c r="F62" i="10"/>
  <c r="P308" i="10" l="1"/>
  <c r="G307" i="10"/>
  <c r="F308" i="10"/>
  <c r="F63" i="10"/>
  <c r="G62" i="10"/>
  <c r="F64" i="10" l="1"/>
  <c r="G63" i="10"/>
  <c r="P309" i="10"/>
  <c r="G308" i="10"/>
  <c r="F309" i="10"/>
  <c r="P310" i="10" l="1"/>
  <c r="G309" i="10"/>
  <c r="F310" i="10"/>
  <c r="G64" i="10"/>
  <c r="F65" i="10"/>
  <c r="P311" i="10" l="1"/>
  <c r="G310" i="10"/>
  <c r="F311" i="10"/>
  <c r="F66" i="10"/>
  <c r="G65" i="10"/>
  <c r="F67" i="10" l="1"/>
  <c r="G66" i="10"/>
  <c r="P312" i="10"/>
  <c r="G311" i="10"/>
  <c r="F312" i="10"/>
  <c r="P313" i="10" l="1"/>
  <c r="G312" i="10"/>
  <c r="F313" i="10"/>
  <c r="G67" i="10"/>
  <c r="F68" i="10"/>
  <c r="P314" i="10" l="1"/>
  <c r="G313" i="10"/>
  <c r="F314" i="10"/>
  <c r="F69" i="10"/>
  <c r="G68" i="10"/>
  <c r="F70" i="10" l="1"/>
  <c r="G69" i="10"/>
  <c r="P315" i="10"/>
  <c r="G314" i="10"/>
  <c r="F315" i="10"/>
  <c r="P316" i="10" l="1"/>
  <c r="G315" i="10"/>
  <c r="F316" i="10"/>
  <c r="F71" i="10"/>
  <c r="G70" i="10"/>
  <c r="G71" i="10" l="1"/>
  <c r="F72" i="10"/>
  <c r="P317" i="10"/>
  <c r="G316" i="10"/>
  <c r="F317" i="10"/>
  <c r="F73" i="10" l="1"/>
  <c r="G72" i="10"/>
  <c r="P318" i="10"/>
  <c r="G317" i="10"/>
  <c r="F318" i="10"/>
  <c r="P319" i="10" l="1"/>
  <c r="G318" i="10"/>
  <c r="F319" i="10"/>
  <c r="F74" i="10"/>
  <c r="G73" i="10"/>
  <c r="G74" i="10" l="1"/>
  <c r="F75" i="10"/>
  <c r="P320" i="10"/>
  <c r="G319" i="10"/>
  <c r="F320" i="10"/>
  <c r="F76" i="10" l="1"/>
  <c r="G75" i="10"/>
  <c r="P321" i="10"/>
  <c r="G320" i="10"/>
  <c r="F321" i="10"/>
  <c r="P322" i="10" l="1"/>
  <c r="G321" i="10"/>
  <c r="F322" i="10"/>
  <c r="F77" i="10"/>
  <c r="G76" i="10"/>
  <c r="G77" i="10" l="1"/>
  <c r="F78" i="10"/>
  <c r="P323" i="10"/>
  <c r="G322" i="10"/>
  <c r="F323" i="10"/>
  <c r="F79" i="10" l="1"/>
  <c r="G78" i="10"/>
  <c r="P324" i="10"/>
  <c r="G323" i="10"/>
  <c r="F324" i="10"/>
  <c r="P325" i="10" l="1"/>
  <c r="G324" i="10"/>
  <c r="F325" i="10"/>
  <c r="F80" i="10"/>
  <c r="G79" i="10"/>
  <c r="G80" i="10" l="1"/>
  <c r="F81" i="10"/>
  <c r="P326" i="10"/>
  <c r="G325" i="10"/>
  <c r="F326" i="10"/>
  <c r="F82" i="10" l="1"/>
  <c r="G81" i="10"/>
  <c r="P327" i="10"/>
  <c r="G326" i="10"/>
  <c r="F327" i="10"/>
  <c r="P328" i="10" l="1"/>
  <c r="G327" i="10"/>
  <c r="F328" i="10"/>
  <c r="F83" i="10"/>
  <c r="G82" i="10"/>
  <c r="F84" i="10" l="1"/>
  <c r="G83" i="10"/>
  <c r="P329" i="10"/>
  <c r="G328" i="10"/>
  <c r="F329" i="10"/>
  <c r="P330" i="10" l="1"/>
  <c r="G329" i="10"/>
  <c r="F330" i="10"/>
  <c r="F85" i="10"/>
  <c r="G84" i="10"/>
  <c r="F86" i="10" l="1"/>
  <c r="G85" i="10"/>
  <c r="P331" i="10"/>
  <c r="G330" i="10"/>
  <c r="F331" i="10"/>
  <c r="P332" i="10" l="1"/>
  <c r="G331" i="10"/>
  <c r="F332" i="10"/>
  <c r="G86" i="10"/>
  <c r="F87" i="10"/>
  <c r="P333" i="10" l="1"/>
  <c r="G332" i="10"/>
  <c r="F333" i="10"/>
  <c r="F88" i="10"/>
  <c r="G87" i="10"/>
  <c r="F89" i="10" l="1"/>
  <c r="G88" i="10"/>
  <c r="P334" i="10"/>
  <c r="G333" i="10"/>
  <c r="F334" i="10"/>
  <c r="P335" i="10" l="1"/>
  <c r="G334" i="10"/>
  <c r="F335" i="10"/>
  <c r="F90" i="10"/>
  <c r="G89" i="10"/>
  <c r="F91" i="10" l="1"/>
  <c r="G90" i="10"/>
  <c r="P336" i="10"/>
  <c r="G335" i="10"/>
  <c r="F336" i="10"/>
  <c r="P337" i="10" l="1"/>
  <c r="G336" i="10"/>
  <c r="F337" i="10"/>
  <c r="F92" i="10"/>
  <c r="G91" i="10"/>
  <c r="F93" i="10" l="1"/>
  <c r="P93" i="10"/>
  <c r="G92" i="10"/>
  <c r="P338" i="10"/>
  <c r="G337" i="10"/>
  <c r="F338" i="10"/>
  <c r="P339" i="10" l="1"/>
  <c r="G338" i="10"/>
  <c r="F339" i="10"/>
  <c r="F94" i="10"/>
  <c r="P94" i="10"/>
  <c r="G93" i="10"/>
  <c r="G94" i="10" l="1"/>
  <c r="F95" i="10"/>
  <c r="P95" i="10"/>
  <c r="P340" i="10"/>
  <c r="G339" i="10"/>
  <c r="F340" i="10"/>
  <c r="G340" i="10" s="1"/>
  <c r="G95" i="10" l="1"/>
  <c r="F96" i="10"/>
  <c r="P96" i="10"/>
  <c r="G96" i="10" l="1"/>
  <c r="F97" i="10"/>
  <c r="P97" i="10"/>
  <c r="G97" i="10" l="1"/>
  <c r="F98" i="10"/>
  <c r="P98" i="10"/>
  <c r="G98" i="10" l="1"/>
  <c r="F99" i="10"/>
  <c r="P99" i="10"/>
  <c r="G99" i="10" l="1"/>
  <c r="F100" i="10"/>
  <c r="P100" i="10"/>
  <c r="G100" i="10" l="1"/>
  <c r="F101" i="10"/>
  <c r="P101" i="10"/>
  <c r="G101" i="10" l="1"/>
  <c r="P102" i="10"/>
  <c r="F102" i="10"/>
  <c r="G102" i="10" l="1"/>
  <c r="P103" i="10"/>
  <c r="F103" i="10"/>
  <c r="G103" i="10" l="1"/>
  <c r="F104" i="10"/>
  <c r="P104" i="10"/>
  <c r="G104" i="10" l="1"/>
  <c r="F105" i="10"/>
  <c r="P105" i="10"/>
  <c r="G105" i="10" l="1"/>
  <c r="P106" i="10"/>
  <c r="F106" i="10"/>
  <c r="G106" i="10" l="1"/>
  <c r="P107" i="10"/>
  <c r="F107" i="10"/>
  <c r="G107" i="10" l="1"/>
  <c r="F108" i="10"/>
  <c r="P108" i="10"/>
  <c r="G108" i="10" l="1"/>
  <c r="F109" i="10"/>
  <c r="P109" i="10"/>
  <c r="G109" i="10" l="1"/>
  <c r="P110" i="10"/>
  <c r="F110" i="10"/>
  <c r="G110" i="10" l="1"/>
  <c r="P111" i="10"/>
  <c r="F111" i="10"/>
  <c r="G111" i="10" l="1"/>
  <c r="F112" i="10"/>
  <c r="P112" i="10"/>
  <c r="G112" i="10" l="1"/>
  <c r="F113" i="10"/>
  <c r="P113" i="10"/>
  <c r="G113" i="10" l="1"/>
  <c r="P114" i="10"/>
  <c r="F114" i="10"/>
  <c r="G114" i="10" l="1"/>
  <c r="P115" i="10"/>
  <c r="F115" i="10"/>
  <c r="G115" i="10" l="1"/>
  <c r="F116" i="10"/>
  <c r="P116" i="10"/>
  <c r="G116" i="10" l="1"/>
  <c r="F117" i="10"/>
  <c r="P117" i="10"/>
  <c r="G117" i="10" l="1"/>
  <c r="P118" i="10"/>
  <c r="F118" i="10"/>
  <c r="G118" i="10" l="1"/>
  <c r="P119" i="10"/>
  <c r="F119" i="10"/>
  <c r="G119" i="10" l="1"/>
  <c r="F120" i="10"/>
  <c r="P120" i="10"/>
  <c r="G120" i="10" l="1"/>
  <c r="F121" i="10"/>
  <c r="P121" i="10"/>
  <c r="G121" i="10" l="1"/>
  <c r="P122" i="10"/>
  <c r="F122" i="10"/>
  <c r="G122" i="10" l="1"/>
  <c r="P123" i="10"/>
  <c r="F123" i="10"/>
  <c r="G123" i="10" l="1"/>
  <c r="F124" i="10"/>
  <c r="P124" i="10"/>
  <c r="G124" i="10" l="1"/>
  <c r="F125" i="10"/>
  <c r="P125" i="10"/>
  <c r="G125" i="10" l="1"/>
  <c r="P126" i="10"/>
  <c r="F126" i="10"/>
  <c r="G126" i="10" l="1"/>
  <c r="P127" i="10"/>
  <c r="F127" i="10"/>
  <c r="G127" i="10" l="1"/>
  <c r="F128" i="10"/>
  <c r="P128" i="10"/>
  <c r="G128" i="10" l="1"/>
  <c r="F129" i="10"/>
  <c r="P129" i="10"/>
  <c r="G129" i="10" l="1"/>
  <c r="P130" i="10"/>
  <c r="F130" i="10"/>
  <c r="G130" i="10" l="1"/>
  <c r="P131" i="10"/>
  <c r="F131" i="10"/>
  <c r="G131" i="10" l="1"/>
  <c r="F132" i="10"/>
  <c r="P132" i="10"/>
  <c r="G132" i="10" l="1"/>
  <c r="F133" i="10"/>
  <c r="P133" i="10"/>
  <c r="G133" i="10" l="1"/>
  <c r="P134" i="10"/>
  <c r="F134" i="10"/>
  <c r="G134" i="10" l="1"/>
  <c r="P135" i="10"/>
  <c r="F135" i="10"/>
  <c r="G135" i="10" l="1"/>
  <c r="F136" i="10"/>
  <c r="P136" i="10"/>
  <c r="G136" i="10" l="1"/>
  <c r="P137" i="10"/>
  <c r="F137" i="10"/>
  <c r="G137" i="10" l="1"/>
  <c r="P138" i="10"/>
  <c r="F138" i="10"/>
  <c r="G138" i="10" l="1"/>
  <c r="F139" i="10"/>
  <c r="P139" i="10"/>
  <c r="G139" i="10" l="1"/>
  <c r="F140" i="10"/>
  <c r="P140" i="10"/>
  <c r="G140" i="10" l="1"/>
  <c r="F141" i="10"/>
  <c r="P141" i="10"/>
  <c r="G141" i="10" l="1"/>
  <c r="P142" i="10"/>
  <c r="F142" i="10"/>
  <c r="G142" i="10" l="1"/>
  <c r="F143" i="10"/>
  <c r="P143" i="10"/>
  <c r="G143" i="10" l="1"/>
  <c r="F144" i="10"/>
  <c r="P144" i="10"/>
  <c r="G144" i="10" l="1"/>
  <c r="P145" i="10"/>
  <c r="F145" i="10"/>
  <c r="G145" i="10" l="1"/>
  <c r="P146" i="10"/>
  <c r="F146" i="10"/>
  <c r="G146" i="10" l="1"/>
  <c r="P147" i="10"/>
  <c r="F147" i="10"/>
  <c r="G147" i="10" l="1"/>
  <c r="F148" i="10"/>
  <c r="P148" i="10"/>
  <c r="G148" i="10" l="1"/>
  <c r="P149" i="10"/>
  <c r="F149" i="10"/>
  <c r="G149" i="10" l="1"/>
  <c r="P150" i="10"/>
  <c r="F150" i="10"/>
  <c r="G150" i="10" l="1"/>
  <c r="P151" i="10"/>
  <c r="F151" i="10"/>
  <c r="G151" i="10" l="1"/>
  <c r="F152" i="10"/>
  <c r="P152" i="10"/>
  <c r="G152" i="10" l="1"/>
  <c r="P153" i="10"/>
  <c r="F153" i="10"/>
  <c r="G153" i="10" l="1"/>
  <c r="P154" i="10"/>
  <c r="F154" i="10"/>
  <c r="G154" i="10" l="1"/>
  <c r="F155" i="10"/>
  <c r="P155" i="10"/>
  <c r="G155" i="10" l="1"/>
  <c r="F156" i="10"/>
  <c r="P156" i="10"/>
  <c r="G156" i="10" l="1"/>
  <c r="F157" i="10"/>
  <c r="P157" i="10"/>
  <c r="G157" i="10" l="1"/>
  <c r="P158" i="10"/>
  <c r="F158" i="10"/>
  <c r="G158" i="10" l="1"/>
  <c r="F159" i="10"/>
  <c r="P159" i="10"/>
  <c r="G159" i="10" l="1"/>
  <c r="F160" i="10"/>
  <c r="P160" i="10"/>
  <c r="G160" i="10" l="1"/>
  <c r="P161" i="10"/>
  <c r="F161" i="10"/>
  <c r="G161" i="10" l="1"/>
  <c r="P162" i="10"/>
  <c r="F162" i="10"/>
  <c r="G162" i="10" l="1"/>
  <c r="P163" i="10"/>
  <c r="F163" i="10"/>
  <c r="G163" i="10" l="1"/>
  <c r="F164" i="10"/>
  <c r="P164" i="10"/>
  <c r="G164" i="10" l="1"/>
  <c r="P165" i="10"/>
  <c r="F165" i="10"/>
  <c r="G165" i="10" l="1"/>
  <c r="P166" i="10"/>
  <c r="F166" i="10"/>
  <c r="G166" i="10" l="1"/>
  <c r="P167" i="10"/>
  <c r="F167" i="10"/>
  <c r="G167" i="10" l="1"/>
  <c r="F168" i="10"/>
  <c r="P168" i="10"/>
  <c r="G168" i="10" l="1"/>
  <c r="P169" i="10"/>
  <c r="F169" i="10"/>
  <c r="G169" i="10" l="1"/>
  <c r="P170" i="10"/>
  <c r="F170" i="10"/>
  <c r="G170" i="10" l="1"/>
  <c r="F171" i="10"/>
  <c r="P171" i="10"/>
  <c r="G171" i="10" l="1"/>
  <c r="F172" i="10"/>
  <c r="P172" i="10"/>
  <c r="G172" i="10" l="1"/>
  <c r="F173" i="10"/>
  <c r="P173" i="10"/>
  <c r="G173" i="10" l="1"/>
  <c r="P174" i="10"/>
  <c r="F174" i="10"/>
  <c r="G174" i="10" l="1"/>
  <c r="F175" i="10"/>
  <c r="P175" i="10"/>
  <c r="G175" i="10" l="1"/>
  <c r="F176" i="10"/>
  <c r="P176" i="10"/>
  <c r="G176" i="10" l="1"/>
  <c r="P177" i="10"/>
  <c r="F177" i="10"/>
  <c r="G177" i="10" l="1"/>
  <c r="P178" i="10"/>
  <c r="F178" i="10"/>
  <c r="G178" i="10" l="1"/>
  <c r="P179" i="10"/>
  <c r="F179" i="10"/>
  <c r="G179" i="10" l="1"/>
  <c r="F180" i="10"/>
  <c r="P180" i="10"/>
  <c r="G180" i="10" l="1"/>
  <c r="P181" i="10"/>
  <c r="F181" i="10"/>
  <c r="G181" i="10" l="1"/>
  <c r="P182" i="10"/>
  <c r="F182" i="10"/>
  <c r="G182" i="10" l="1"/>
  <c r="P183" i="10"/>
  <c r="F183" i="10"/>
  <c r="G183" i="10" l="1"/>
  <c r="F184" i="10"/>
  <c r="P184" i="10"/>
  <c r="G184" i="10" l="1"/>
  <c r="P185" i="10"/>
  <c r="F185" i="10"/>
  <c r="G18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F5" authorId="0" shapeId="0" xr:uid="{2276CBCF-8985-44F8-8672-EF8B85E75BC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6" authorId="0" shapeId="0" xr:uid="{8D912505-21E3-44E3-B973-005BB248E7C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7" authorId="0" shapeId="0" xr:uid="{E765AE05-1A0F-4A3D-87F0-FF9BDB3CA8EC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8" authorId="0" shapeId="0" xr:uid="{5AF39BAB-C9DB-42E5-8F88-35B3757B863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9" authorId="0" shapeId="0" xr:uid="{B6CF3DE5-CE25-42AC-8BC5-5430A5457F9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0" authorId="0" shapeId="0" xr:uid="{09E762FD-E9C4-4835-A06F-1DC5B05DF8FE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1" authorId="0" shapeId="0" xr:uid="{28830D04-824D-4377-B7E4-CAD9EFBCCBF2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2" authorId="0" shapeId="0" xr:uid="{F0398A00-DB1C-4C6B-9B71-8979C56F071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3" authorId="0" shapeId="0" xr:uid="{6F95F56C-692E-48EB-AC6A-F1971FBE959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4" authorId="0" shapeId="0" xr:uid="{3F73759B-EBC0-4655-A14B-B76499ECC238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5" authorId="0" shapeId="0" xr:uid="{74E96EB1-B0CE-4FF5-B898-C51D414087C9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6" authorId="0" shapeId="0" xr:uid="{C8F64E8A-F4E4-40E2-9DB4-5DE3BDB8AFA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7" authorId="0" shapeId="0" xr:uid="{496BD985-6227-4C71-BDCA-93BC76DCCD66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8" authorId="0" shapeId="0" xr:uid="{A854671D-6440-4E29-B3E6-4E644C2E5936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19" authorId="0" shapeId="0" xr:uid="{882EBE59-5D4A-453D-A3AD-DFCDC7CB95B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0" authorId="0" shapeId="0" xr:uid="{9CC1EFDB-995D-45AC-AA0B-6B5BF14D8EB9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1" authorId="0" shapeId="0" xr:uid="{9148B0AA-1805-4F0A-B43A-9BEAF63A1CC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2" authorId="0" shapeId="0" xr:uid="{D443C06E-1B3B-4FFC-8D50-DCC6F3F7268A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3" authorId="0" shapeId="0" xr:uid="{DC74ABF9-87E4-402D-840A-F02BE40557B3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4" authorId="0" shapeId="0" xr:uid="{E67F8D44-69D6-49C0-B09F-0343A1DC767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5" authorId="0" shapeId="0" xr:uid="{AAB6B91D-3BCA-4F09-97C6-FFAB3C94B6A9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6" authorId="0" shapeId="0" xr:uid="{DA315550-92EB-46D7-8B52-0A2B07E89265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7" authorId="0" shapeId="0" xr:uid="{5F71B0DA-1B3B-4DEE-84FB-BEE67633A887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8" authorId="0" shapeId="0" xr:uid="{347ADDDE-5B44-4405-A2C0-F7210B83F179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29" authorId="0" shapeId="0" xr:uid="{6F2DC708-756A-4684-908E-B670AF2DDB88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30" authorId="0" shapeId="0" xr:uid="{66F8093C-247F-461A-B682-70C2AC6CEB48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  <comment ref="AF31" authorId="0" shapeId="0" xr:uid="{6375F24C-9C04-4445-B602-02E90E6FE076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D7" authorId="0" shapeId="0" xr:uid="{C0B052F5-126B-4731-BAFC-628687429CAC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ô này nhập: Bình thường (nếu nghỉ hưu đúng tuổi) và nhập: Đặc biệt (nếu nghỉ theo tuổi nghỉ hưu thấp nhất)
</t>
        </r>
      </text>
    </comment>
  </commentList>
</comments>
</file>

<file path=xl/sharedStrings.xml><?xml version="1.0" encoding="utf-8"?>
<sst xmlns="http://schemas.openxmlformats.org/spreadsheetml/2006/main" count="798" uniqueCount="314">
  <si>
    <t>Ngày sinh</t>
  </si>
  <si>
    <t>Giới tính</t>
  </si>
  <si>
    <t>ĐỐI VỚI LAO ĐỘNG NAM</t>
  </si>
  <si>
    <t>PHỤ LỤC I</t>
  </si>
  <si>
    <t>LỘ TRÌNH TUỔI NGHỈ HƯU TRONG ĐIỀU KIỆN BÌNH THƯỜNG</t>
  </si>
  <si>
    <t xml:space="preserve"> GẮN VỚI THÁNG, NĂM SINH TƯƠNG ỨNG </t>
  </si>
  <si>
    <t>(NAM ĐỦ TUỔI)</t>
  </si>
  <si>
    <t>Thời điểm sinh</t>
  </si>
  <si>
    <t>Hưởng hưu</t>
  </si>
  <si>
    <t>Tuổi nghỉ hưu</t>
  </si>
  <si>
    <t xml:space="preserve">Năm </t>
  </si>
  <si>
    <t>Tháng</t>
  </si>
  <si>
    <t>1961</t>
  </si>
  <si>
    <t>5/2021</t>
  </si>
  <si>
    <t>60 tuổi 3 tháng</t>
  </si>
  <si>
    <t>1964</t>
  </si>
  <si>
    <t>05/2025</t>
  </si>
  <si>
    <t>61 tuổi 3 tháng</t>
  </si>
  <si>
    <t>6/2021</t>
  </si>
  <si>
    <t>06/2025</t>
  </si>
  <si>
    <t>7/2021</t>
  </si>
  <si>
    <t>07/2025</t>
  </si>
  <si>
    <t>8/2021</t>
  </si>
  <si>
    <t>08/2025</t>
  </si>
  <si>
    <t>9/2021</t>
  </si>
  <si>
    <t>09/2025</t>
  </si>
  <si>
    <t>10/2021</t>
  </si>
  <si>
    <t>10/2025</t>
  </si>
  <si>
    <t>11/2021</t>
  </si>
  <si>
    <t>11/2025</t>
  </si>
  <si>
    <t>12/2021</t>
  </si>
  <si>
    <t>12/2025</t>
  </si>
  <si>
    <t>01/2022</t>
  </si>
  <si>
    <t>01/2026</t>
  </si>
  <si>
    <t>05/2022</t>
  </si>
  <si>
    <t>60 tuổi 6 tháng</t>
  </si>
  <si>
    <t>05/2026</t>
  </si>
  <si>
    <t>61 tuổi 6 tháng</t>
  </si>
  <si>
    <t>06/2022</t>
  </si>
  <si>
    <t>06/2026</t>
  </si>
  <si>
    <t>07/2022</t>
  </si>
  <si>
    <t>07/2026</t>
  </si>
  <si>
    <t>1962</t>
  </si>
  <si>
    <t>08/2022</t>
  </si>
  <si>
    <t>1965</t>
  </si>
  <si>
    <t>08/2026</t>
  </si>
  <si>
    <t>09/2022</t>
  </si>
  <si>
    <t>09/2026</t>
  </si>
  <si>
    <t>10/2022</t>
  </si>
  <si>
    <t>10/2026</t>
  </si>
  <si>
    <t>11/2022</t>
  </si>
  <si>
    <t>11/2026</t>
  </si>
  <si>
    <t>12/2022</t>
  </si>
  <si>
    <t>12/2026</t>
  </si>
  <si>
    <t>01/2023</t>
  </si>
  <si>
    <t>01/2027</t>
  </si>
  <si>
    <t>05/2023</t>
  </si>
  <si>
    <t>60 tuổi 9 tháng</t>
  </si>
  <si>
    <t>05/2027</t>
  </si>
  <si>
    <t>61 tuổi 9 tháng</t>
  </si>
  <si>
    <t>06/2023</t>
  </si>
  <si>
    <t>06/2027</t>
  </si>
  <si>
    <t>07/2023</t>
  </si>
  <si>
    <t>07/2027</t>
  </si>
  <si>
    <t>08/2023</t>
  </si>
  <si>
    <t>08/2027</t>
  </si>
  <si>
    <t>09/2023</t>
  </si>
  <si>
    <t>09/2027</t>
  </si>
  <si>
    <t>10/2023</t>
  </si>
  <si>
    <t>10/2027</t>
  </si>
  <si>
    <t>1963</t>
  </si>
  <si>
    <t>11/2023</t>
  </si>
  <si>
    <t>1966</t>
  </si>
  <si>
    <t>1</t>
  </si>
  <si>
    <t>11/2027</t>
  </si>
  <si>
    <t>12/2023</t>
  </si>
  <si>
    <t>2</t>
  </si>
  <si>
    <t>12/2027</t>
  </si>
  <si>
    <t>01/2024</t>
  </si>
  <si>
    <t>3</t>
  </si>
  <si>
    <t>01/2028</t>
  </si>
  <si>
    <t>05/2024</t>
  </si>
  <si>
    <t>61 tuổi</t>
  </si>
  <si>
    <t>Từ tháng 4/1966 trở đi</t>
  </si>
  <si>
    <t>62 tuổi</t>
  </si>
  <si>
    <t>06/2024</t>
  </si>
  <si>
    <t>07/2024</t>
  </si>
  <si>
    <t>08/2024</t>
  </si>
  <si>
    <t>09/2024</t>
  </si>
  <si>
    <t>10/2024</t>
  </si>
  <si>
    <t>11/2024</t>
  </si>
  <si>
    <t>12/2024</t>
  </si>
  <si>
    <t>01/2025</t>
  </si>
  <si>
    <t>ĐỐI VỚI LAO ĐỘNG NỮ</t>
  </si>
  <si>
    <t xml:space="preserve">LỘ TRÌNH TUỔI NGHỈ HƯU TRONG ĐIỀU KIỆN </t>
  </si>
  <si>
    <t>BÌNH THƯỜNG GẮN VỚI THÁNG, NĂM SINH TƯƠNG ỨNG</t>
  </si>
  <si>
    <t>(NỮ ĐỦ TUỔI)</t>
  </si>
  <si>
    <t>06/2021</t>
  </si>
  <si>
    <t>55 tuổi 4 tháng</t>
  </si>
  <si>
    <t>1970</t>
  </si>
  <si>
    <t>57 tuổi 4 tháng</t>
  </si>
  <si>
    <t>07/2021</t>
  </si>
  <si>
    <t>08/2021</t>
  </si>
  <si>
    <t>09/2021</t>
  </si>
  <si>
    <t>55 tuổi 8 tháng</t>
  </si>
  <si>
    <t>06/2028</t>
  </si>
  <si>
    <t>57 tuổi 8 tháng</t>
  </si>
  <si>
    <t>07/2028</t>
  </si>
  <si>
    <t>08/2028</t>
  </si>
  <si>
    <t>09/2028</t>
  </si>
  <si>
    <t>1967</t>
  </si>
  <si>
    <t>1971</t>
  </si>
  <si>
    <t>10/2028</t>
  </si>
  <si>
    <t>11/2028</t>
  </si>
  <si>
    <t>12/2028</t>
  </si>
  <si>
    <t>01/2029</t>
  </si>
  <si>
    <t>56 tuổi</t>
  </si>
  <si>
    <t>06/2029</t>
  </si>
  <si>
    <t>58 tuổi</t>
  </si>
  <si>
    <t>07/2029</t>
  </si>
  <si>
    <t>08/2029</t>
  </si>
  <si>
    <t>09/2029</t>
  </si>
  <si>
    <t>10/2029</t>
  </si>
  <si>
    <t>11/2029</t>
  </si>
  <si>
    <t>12/2029</t>
  </si>
  <si>
    <t>01/2030</t>
  </si>
  <si>
    <t>1968</t>
  </si>
  <si>
    <t>56 tuổi 4 tháng</t>
  </si>
  <si>
    <t>1972</t>
  </si>
  <si>
    <t>06/2030</t>
  </si>
  <si>
    <t>58 tuổi 4 tháng</t>
  </si>
  <si>
    <t>07/2030</t>
  </si>
  <si>
    <t>08/2030</t>
  </si>
  <si>
    <t>09/2030</t>
  </si>
  <si>
    <t>10/2030</t>
  </si>
  <si>
    <t>11/2030</t>
  </si>
  <si>
    <t>12/2030</t>
  </si>
  <si>
    <t>01/2031</t>
  </si>
  <si>
    <t>56 tuổi 8 tháng</t>
  </si>
  <si>
    <t>06/2031</t>
  </si>
  <si>
    <t>58 tuổi 8 tháng</t>
  </si>
  <si>
    <t>07/2031</t>
  </si>
  <si>
    <t>08/2031</t>
  </si>
  <si>
    <t>09/2031</t>
  </si>
  <si>
    <t>1969</t>
  </si>
  <si>
    <t>1973</t>
  </si>
  <si>
    <t>10/2031</t>
  </si>
  <si>
    <t>11/2031</t>
  </si>
  <si>
    <t>12/2031</t>
  </si>
  <si>
    <t>01/2032</t>
  </si>
  <si>
    <t>57 tuổi</t>
  </si>
  <si>
    <t>06/2032</t>
  </si>
  <si>
    <t>59 tuổi</t>
  </si>
  <si>
    <t>07/2032</t>
  </si>
  <si>
    <t>08/2032</t>
  </si>
  <si>
    <t>09/2032</t>
  </si>
  <si>
    <t>10/2032</t>
  </si>
  <si>
    <t>11/2032</t>
  </si>
  <si>
    <t>12/2032</t>
  </si>
  <si>
    <t>01/2033</t>
  </si>
  <si>
    <t>1974</t>
  </si>
  <si>
    <t>06/2033</t>
  </si>
  <si>
    <t>59 tuổi 4 tháng</t>
  </si>
  <si>
    <t>07/2033</t>
  </si>
  <si>
    <t>08/2033</t>
  </si>
  <si>
    <t>09/2033</t>
  </si>
  <si>
    <t>10/2033</t>
  </si>
  <si>
    <t>11/2033</t>
  </si>
  <si>
    <t>12/2033</t>
  </si>
  <si>
    <t>01/2034</t>
  </si>
  <si>
    <t>06/2034</t>
  </si>
  <si>
    <t>59 tuổi 8 tháng</t>
  </si>
  <si>
    <t>07/2034</t>
  </si>
  <si>
    <t>08/2034</t>
  </si>
  <si>
    <t>09/2034</t>
  </si>
  <si>
    <t>1975</t>
  </si>
  <si>
    <t>10/2034</t>
  </si>
  <si>
    <t>11/2034</t>
  </si>
  <si>
    <t>12/2034</t>
  </si>
  <si>
    <t>01/2035</t>
  </si>
  <si>
    <t>Từ tháng 5/1975 trở đi</t>
  </si>
  <si>
    <t>60 tuổi</t>
  </si>
  <si>
    <t>PHỤ LỤC II</t>
  </si>
  <si>
    <t xml:space="preserve">TUỔI NGHỈ HƯU THẤP NHẤT GẮN VỚI THÁNG, </t>
  </si>
  <si>
    <t>NĂM SINH TƯƠNG ỨNG</t>
  </si>
  <si>
    <t>(NAM TRƯỚC TUỔI)</t>
  </si>
  <si>
    <t>Tuổi nghỉ hưu thấp nhất</t>
  </si>
  <si>
    <t>55 tuổi 3 tháng</t>
  </si>
  <si>
    <t>56 tuổi 3 tháng</t>
  </si>
  <si>
    <t>55 tuổi 6 tháng</t>
  </si>
  <si>
    <t>56 tuổi 6 tháng</t>
  </si>
  <si>
    <t>55 tuổi 9 tháng</t>
  </si>
  <si>
    <t>56 tuổi 9 tháng</t>
  </si>
  <si>
    <t>Từ tháng 4/1971 trở đi</t>
  </si>
  <si>
    <t>(NỮ TRƯỚC TUỔI)</t>
  </si>
  <si>
    <t>Tuổi hưu thấp nhất</t>
  </si>
  <si>
    <t>50 tuổi 4 tháng</t>
  </si>
  <si>
    <t>52 tuổi 4 tháng</t>
  </si>
  <si>
    <t>50 tuổi 8 tháng</t>
  </si>
  <si>
    <t>52 tuổi 8 tháng</t>
  </si>
  <si>
    <t>1976</t>
  </si>
  <si>
    <t>51 tuổi</t>
  </si>
  <si>
    <t>53 tuổi</t>
  </si>
  <si>
    <t>51 tuổi 4 tháng</t>
  </si>
  <si>
    <t>1977</t>
  </si>
  <si>
    <t>53 tuổi 4 tháng</t>
  </si>
  <si>
    <t>51 tuổi 8 tháng</t>
  </si>
  <si>
    <t>53 tuổi 8 tháng</t>
  </si>
  <si>
    <t>1978</t>
  </si>
  <si>
    <t>52 tuổi</t>
  </si>
  <si>
    <t>54 tuổi</t>
  </si>
  <si>
    <t>1979</t>
  </si>
  <si>
    <t>54 tuổi 4 tháng</t>
  </si>
  <si>
    <t>54 tuổi 8 tháng</t>
  </si>
  <si>
    <t>1980</t>
  </si>
  <si>
    <t>Từ tháng 5/1980 trở đi</t>
  </si>
  <si>
    <t>55 tuổi</t>
  </si>
  <si>
    <t>a) Trợ cấp nghỉ hưu sớm</t>
  </si>
  <si>
    <t>b) Trợ cấp cho 20 năm đầu</t>
  </si>
  <si>
    <t>c) Trợ cấp cho năm 21 trở đi</t>
  </si>
  <si>
    <t>năm</t>
  </si>
  <si>
    <t>tháng</t>
  </si>
  <si>
    <t>NGHỈ HƯU TRƯỚC TUỔI</t>
  </si>
  <si>
    <t>NGHỈ THÔI VIỆC</t>
  </si>
  <si>
    <t>Nam</t>
  </si>
  <si>
    <t>Bình thường</t>
  </si>
  <si>
    <t>PHỤ LỤC I: TUỔI NGHỈ HƯU ĐIỀU KIỆN LAO ĐỘNG BÌNH THƯỜNG</t>
  </si>
  <si>
    <t>Lao động nam</t>
  </si>
  <si>
    <t>Lao động nữ</t>
  </si>
  <si>
    <t>Thời điểm hưởng lương hưu</t>
  </si>
  <si>
    <t>Ngày hưu</t>
  </si>
  <si>
    <t>Tuổi</t>
  </si>
  <si>
    <t>Năm</t>
  </si>
  <si>
    <t>GT</t>
  </si>
  <si>
    <t>Đặng Văn Tâm</t>
  </si>
  <si>
    <t>Nguyễn Thị B</t>
  </si>
  <si>
    <t>Nữ</t>
  </si>
  <si>
    <t>Tháng liền kề sau tháng người lao động đủ 62 tuổi</t>
  </si>
  <si>
    <t>Tháng liền kề sau tháng người lao động đủ 60 tuổi</t>
  </si>
  <si>
    <t>PHỤ LỤC II: TUỔI NGHỈ HƯU THẤP NHẤT TRONG ĐIỀU KIỆN ĐẶC BIỆT</t>
  </si>
  <si>
    <t>Tháng liền kề sau tháng người lao động đủ 57 tuổi</t>
  </si>
  <si>
    <t>Tháng liền kề sau tháng người lao động đủ 55 tuổi</t>
  </si>
  <si>
    <t>Họ và tên</t>
  </si>
  <si>
    <t>Nguyễn Văn A</t>
  </si>
  <si>
    <t>Thời gian công tác làm tròn để tính trợ cấp (01 - 06 tháng = 0,5 năm; 07 -  11 tháng = 01 năm)</t>
  </si>
  <si>
    <t>Lần 1</t>
  </si>
  <si>
    <t>Tháng năm bắt đầu</t>
  </si>
  <si>
    <t>Tháng năm nghỉ</t>
  </si>
  <si>
    <t>Thời gian công tác</t>
  </si>
  <si>
    <t>Lần 2</t>
  </si>
  <si>
    <t>Lần 3</t>
  </si>
  <si>
    <t>TỔNG THỜI GIAN</t>
  </si>
  <si>
    <t>CỘNG NỐI THỜI GIAN CÔNG TÁC</t>
  </si>
  <si>
    <t>Tổng thời gian công tác</t>
  </si>
  <si>
    <t>BIỂU DỰ TRÙ KINH PHÍ</t>
  </si>
  <si>
    <t>TT</t>
  </si>
  <si>
    <t>Chức vụ trước khi nghỉ</t>
  </si>
  <si>
    <t>Đơn vị công tác</t>
  </si>
  <si>
    <t>Lương hiện hưởng</t>
  </si>
  <si>
    <t>Thời điểm nghỉ hưu theo Nghị định 135</t>
  </si>
  <si>
    <t>Tuổi khi tinh giản biên chế</t>
  </si>
  <si>
    <t>Thời gian nghỉ trước tuổi</t>
  </si>
  <si>
    <t>HSLCB</t>
  </si>
  <si>
    <t>Thời điểm</t>
  </si>
  <si>
    <t>TNVK</t>
  </si>
  <si>
    <t>Cvu</t>
  </si>
  <si>
    <t>TNN</t>
  </si>
  <si>
    <t>Ưu đãi</t>
  </si>
  <si>
    <t>TrN nghề</t>
  </si>
  <si>
    <t>PCCV</t>
  </si>
  <si>
    <t>PC CTĐ</t>
  </si>
  <si>
    <t>Điều kiện nghỉ hưu</t>
  </si>
  <si>
    <t>Thời điểm phê duyệt sx</t>
  </si>
  <si>
    <t>Làm tròn</t>
  </si>
  <si>
    <t>Số năm</t>
  </si>
  <si>
    <t>Trợ cấp hưu trí 1 lần</t>
  </si>
  <si>
    <t>Dưới 2 năm</t>
  </si>
  <si>
    <t>Từ đủ 2 đến dưới 5 năm</t>
  </si>
  <si>
    <t>Từ 5 năm đến đủ 10 năm</t>
  </si>
  <si>
    <t>Trong 12 tháng</t>
  </si>
  <si>
    <t>Từ tháng 13</t>
  </si>
  <si>
    <t>Trợ cấp theo số năm công tác đóng BHXH</t>
  </si>
  <si>
    <t>Cộng</t>
  </si>
  <si>
    <t>Số tháng</t>
  </si>
  <si>
    <t>%</t>
  </si>
  <si>
    <t>HS</t>
  </si>
  <si>
    <t>TL</t>
  </si>
  <si>
    <t>Đối tượng nghỉ thôi việc</t>
  </si>
  <si>
    <t>Thời gian nghỉ so với thời điểm có QĐ sắp xếp</t>
  </si>
  <si>
    <t>Thời gian công tác đóng BHXH</t>
  </si>
  <si>
    <t>Số tiền trợ cấp</t>
  </si>
  <si>
    <t>TỔNG CỘNG</t>
  </si>
  <si>
    <t>ĐVHC</t>
  </si>
  <si>
    <t>Chức vụ, Đơn vị công tác trước khi nghỉ</t>
  </si>
  <si>
    <t xml:space="preserve">Làm tròn </t>
  </si>
  <si>
    <t>TLHH
(nghìn đồng)</t>
  </si>
  <si>
    <t>Thời điểm nghỉ</t>
  </si>
  <si>
    <t>Tuổi khi nghỉ</t>
  </si>
  <si>
    <t>Trợ cấp thôi việc</t>
  </si>
  <si>
    <t>Trợ cấp BHXH</t>
  </si>
  <si>
    <t>Thời điểm nghỉ thôi việc</t>
  </si>
  <si>
    <t>CC</t>
  </si>
  <si>
    <t>Hoàng Thị B</t>
  </si>
  <si>
    <t>Đặc biệt</t>
  </si>
  <si>
    <t>CB</t>
  </si>
  <si>
    <t>VC</t>
  </si>
  <si>
    <t>NLĐ</t>
  </si>
  <si>
    <t>Trợ cấp tìm việc làm hoặc trợ cấp thất nghiệp</t>
  </si>
  <si>
    <t>…</t>
  </si>
  <si>
    <t>Tuổi Đảng</t>
  </si>
  <si>
    <t>Tuổi công chức</t>
  </si>
  <si>
    <t>Huyện A</t>
  </si>
  <si>
    <t>Huyện B</t>
  </si>
  <si>
    <t>Lý do nghỉ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</si>
</sst>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/mm\/yyyy"/>
    <numFmt numFmtId="165" formatCode="_(* #,##0_);_(* \(#,##0\);_(* &quot;-&quot;??_);_(@_)"/>
    <numFmt numFmtId="166" formatCode="0.0"/>
  </numFmts>
  <fonts count="32"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Inter"/>
    </font>
    <font>
      <sz val="12"/>
      <color rgb="FFFF0000"/>
      <name val="Times New Roman"/>
      <family val="1"/>
    </font>
    <font>
      <sz val="13"/>
      <color rgb="FFFF0000"/>
      <name val="Inter"/>
    </font>
    <font>
      <b/>
      <sz val="12"/>
      <color rgb="FFFF0000"/>
      <name val="Times New Roman"/>
      <family val="1"/>
    </font>
    <font>
      <b/>
      <sz val="13"/>
      <color rgb="FF000000"/>
      <name val="Intel"/>
    </font>
    <font>
      <sz val="13"/>
      <name val="Intel"/>
    </font>
    <font>
      <sz val="13"/>
      <color rgb="FF000000"/>
      <name val="Intel"/>
    </font>
    <font>
      <sz val="13"/>
      <color rgb="FF152C4A"/>
      <name val="Inte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imes New Roman"/>
      <family val="1"/>
    </font>
    <font>
      <sz val="14"/>
      <color rgb="FF0070C0"/>
      <name val="Times New Roman"/>
      <family val="1"/>
    </font>
    <font>
      <b/>
      <sz val="14"/>
      <color rgb="FF0070C0"/>
      <name val="Times New Roman"/>
      <family val="1"/>
    </font>
    <font>
      <sz val="14"/>
      <name val="Times New Roman"/>
      <family val="1"/>
    </font>
    <font>
      <b/>
      <sz val="15"/>
      <color rgb="FF0070C0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name val="Bahnschrift SemiBold"/>
      <family val="2"/>
    </font>
    <font>
      <b/>
      <sz val="12"/>
      <name val="Bahnschrift SemiBold"/>
      <family val="2"/>
    </font>
    <font>
      <sz val="11"/>
      <name val="Calibri"/>
      <family val="2"/>
      <charset val="163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</cellStyleXfs>
  <cellXfs count="280">
    <xf numFmtId="0" fontId="0" fillId="0" borderId="0" xfId="0"/>
    <xf numFmtId="49" fontId="1" fillId="0" borderId="0" xfId="0" applyNumberFormat="1" applyFont="1" applyAlignment="1">
      <alignment horizontal="centerContinuous"/>
    </xf>
    <xf numFmtId="0" fontId="1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49" fontId="1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49" fontId="1" fillId="0" borderId="2" xfId="0" applyNumberFormat="1" applyFont="1" applyBorder="1" applyAlignment="1">
      <alignment horizontal="center" vertical="center" shrinkToFit="1"/>
    </xf>
    <xf numFmtId="49" fontId="3" fillId="3" borderId="3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3" fillId="3" borderId="13" xfId="0" applyNumberFormat="1" applyFont="1" applyFill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shrinkToFit="1"/>
    </xf>
    <xf numFmtId="0" fontId="21" fillId="6" borderId="19" xfId="0" applyFont="1" applyFill="1" applyBorder="1" applyAlignment="1">
      <alignment vertical="center"/>
    </xf>
    <xf numFmtId="0" fontId="21" fillId="6" borderId="22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vertical="center"/>
    </xf>
    <xf numFmtId="0" fontId="21" fillId="6" borderId="0" xfId="0" applyFont="1" applyFill="1" applyAlignment="1">
      <alignment horizontal="center" vertical="center"/>
    </xf>
    <xf numFmtId="0" fontId="21" fillId="6" borderId="12" xfId="0" applyFont="1" applyFill="1" applyBorder="1" applyAlignment="1">
      <alignment vertical="center"/>
    </xf>
    <xf numFmtId="0" fontId="21" fillId="6" borderId="1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21" fillId="10" borderId="19" xfId="0" applyFont="1" applyFill="1" applyBorder="1" applyAlignment="1">
      <alignment vertical="center"/>
    </xf>
    <xf numFmtId="0" fontId="21" fillId="10" borderId="22" xfId="0" applyFont="1" applyFill="1" applyBorder="1" applyAlignment="1">
      <alignment horizontal="center" vertical="center"/>
    </xf>
    <xf numFmtId="0" fontId="21" fillId="10" borderId="24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vertical="center"/>
    </xf>
    <xf numFmtId="0" fontId="21" fillId="10" borderId="0" xfId="0" applyFont="1" applyFill="1" applyAlignment="1">
      <alignment horizontal="center" vertical="center"/>
    </xf>
    <xf numFmtId="0" fontId="21" fillId="10" borderId="25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vertical="center"/>
    </xf>
    <xf numFmtId="0" fontId="21" fillId="10" borderId="1" xfId="0" applyFont="1" applyFill="1" applyBorder="1" applyAlignment="1">
      <alignment horizontal="center" vertical="center"/>
    </xf>
    <xf numFmtId="0" fontId="21" fillId="10" borderId="26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vertical="center"/>
    </xf>
    <xf numFmtId="0" fontId="18" fillId="10" borderId="2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vertical="center"/>
    </xf>
    <xf numFmtId="0" fontId="19" fillId="5" borderId="18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21" fillId="5" borderId="27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25" xfId="0" applyFont="1" applyFill="1" applyBorder="1" applyAlignment="1">
      <alignment horizontal="center" vertical="center"/>
    </xf>
    <xf numFmtId="0" fontId="22" fillId="5" borderId="30" xfId="0" applyFont="1" applyFill="1" applyBorder="1" applyAlignment="1">
      <alignment vertical="center"/>
    </xf>
    <xf numFmtId="0" fontId="22" fillId="5" borderId="31" xfId="0" applyFont="1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23" fillId="5" borderId="3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2" fontId="31" fillId="2" borderId="2" xfId="1" applyNumberFormat="1" applyFont="1" applyFill="1" applyBorder="1" applyAlignment="1" applyProtection="1">
      <alignment horizontal="center" vertical="center" wrapText="1"/>
      <protection locked="0" hidden="1"/>
    </xf>
    <xf numFmtId="4" fontId="31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" fontId="31" fillId="11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31" fillId="2" borderId="2" xfId="3" applyNumberFormat="1" applyFont="1" applyFill="1" applyBorder="1" applyAlignment="1" applyProtection="1">
      <alignment horizontal="center" vertical="center" wrapText="1"/>
      <protection locked="0" hidden="1"/>
    </xf>
    <xf numFmtId="0" fontId="31" fillId="2" borderId="2" xfId="0" applyFont="1" applyFill="1" applyBorder="1" applyAlignment="1" applyProtection="1">
      <alignment horizontal="center" vertical="center" wrapText="1" shrinkToFit="1"/>
      <protection locked="0" hidden="1"/>
    </xf>
    <xf numFmtId="14" fontId="31" fillId="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14" fontId="31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" fontId="31" fillId="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4" fontId="31" fillId="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166" fontId="31" fillId="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3" fontId="31" fillId="2" borderId="2" xfId="0" applyNumberFormat="1" applyFont="1" applyFill="1" applyBorder="1" applyAlignment="1" applyProtection="1">
      <alignment horizontal="center" vertical="center"/>
      <protection locked="0" hidden="1"/>
    </xf>
    <xf numFmtId="0" fontId="31" fillId="5" borderId="0" xfId="0" applyFont="1" applyFill="1" applyAlignment="1" applyProtection="1">
      <alignment horizontal="center" vertical="center"/>
      <protection locked="0" hidden="1"/>
    </xf>
    <xf numFmtId="2" fontId="29" fillId="2" borderId="2" xfId="1" applyNumberFormat="1" applyFont="1" applyFill="1" applyBorder="1" applyAlignment="1" applyProtection="1">
      <alignment horizontal="center" vertical="center" wrapText="1"/>
      <protection locked="0" hidden="1"/>
    </xf>
    <xf numFmtId="4" fontId="29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" fontId="29" fillId="11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29" fillId="2" borderId="2" xfId="3" applyNumberFormat="1" applyFont="1" applyFill="1" applyBorder="1" applyAlignment="1" applyProtection="1">
      <alignment horizontal="center" vertical="center" wrapText="1"/>
      <protection locked="0" hidden="1"/>
    </xf>
    <xf numFmtId="0" fontId="29" fillId="2" borderId="2" xfId="0" applyFont="1" applyFill="1" applyBorder="1" applyAlignment="1" applyProtection="1">
      <alignment horizontal="center" vertical="center" wrapText="1" shrinkToFit="1"/>
      <protection locked="0" hidden="1"/>
    </xf>
    <xf numFmtId="14" fontId="29" fillId="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14" fontId="29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" fontId="29" fillId="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4" fontId="29" fillId="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3" fontId="29" fillId="2" borderId="2" xfId="0" applyNumberFormat="1" applyFont="1" applyFill="1" applyBorder="1" applyAlignment="1" applyProtection="1">
      <alignment horizontal="center" vertical="center"/>
      <protection locked="0" hidden="1"/>
    </xf>
    <xf numFmtId="0" fontId="29" fillId="5" borderId="0" xfId="0" applyFont="1" applyFill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center" vertical="center"/>
      <protection locked="0" hidden="1"/>
    </xf>
    <xf numFmtId="0" fontId="29" fillId="11" borderId="0" xfId="0" applyFont="1" applyFill="1" applyAlignment="1" applyProtection="1">
      <alignment horizontal="center" vertical="center"/>
      <protection locked="0" hidden="1"/>
    </xf>
    <xf numFmtId="165" fontId="29" fillId="0" borderId="0" xfId="3" applyNumberFormat="1" applyFont="1" applyAlignment="1" applyProtection="1">
      <alignment horizontal="center" vertical="center"/>
      <protection locked="0" hidden="1"/>
    </xf>
    <xf numFmtId="166" fontId="29" fillId="0" borderId="0" xfId="0" applyNumberFormat="1" applyFont="1" applyAlignment="1" applyProtection="1">
      <alignment horizontal="center" vertical="center"/>
      <protection locked="0" hidden="1"/>
    </xf>
    <xf numFmtId="0" fontId="6" fillId="0" borderId="0" xfId="2" applyProtection="1">
      <protection hidden="1"/>
    </xf>
    <xf numFmtId="0" fontId="8" fillId="0" borderId="2" xfId="2" applyFont="1" applyBorder="1" applyAlignment="1" applyProtection="1">
      <alignment horizontal="center" vertical="center" wrapText="1"/>
      <protection hidden="1"/>
    </xf>
    <xf numFmtId="0" fontId="8" fillId="0" borderId="10" xfId="2" applyFont="1" applyBorder="1" applyAlignment="1" applyProtection="1">
      <alignment vertical="center" wrapText="1"/>
      <protection hidden="1"/>
    </xf>
    <xf numFmtId="0" fontId="9" fillId="0" borderId="0" xfId="2" applyFont="1" applyProtection="1">
      <protection hidden="1"/>
    </xf>
    <xf numFmtId="0" fontId="8" fillId="0" borderId="2" xfId="2" applyFont="1" applyBorder="1" applyAlignment="1" applyProtection="1">
      <alignment vertical="center" wrapText="1"/>
      <protection hidden="1"/>
    </xf>
    <xf numFmtId="164" fontId="8" fillId="7" borderId="2" xfId="2" applyNumberFormat="1" applyFont="1" applyFill="1" applyBorder="1" applyAlignment="1" applyProtection="1">
      <alignment horizontal="center" vertical="center" wrapText="1"/>
      <protection hidden="1"/>
    </xf>
    <xf numFmtId="1" fontId="8" fillId="7" borderId="2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2" applyFont="1" applyBorder="1" applyAlignment="1" applyProtection="1">
      <alignment vertical="center" wrapText="1"/>
      <protection hidden="1"/>
    </xf>
    <xf numFmtId="0" fontId="10" fillId="0" borderId="2" xfId="2" applyFont="1" applyBorder="1" applyAlignment="1" applyProtection="1">
      <alignment horizontal="center" vertical="center" wrapText="1"/>
      <protection hidden="1"/>
    </xf>
    <xf numFmtId="164" fontId="10" fillId="7" borderId="2" xfId="2" applyNumberFormat="1" applyFont="1" applyFill="1" applyBorder="1" applyAlignment="1" applyProtection="1">
      <alignment horizontal="center" vertical="center" wrapText="1"/>
      <protection hidden="1"/>
    </xf>
    <xf numFmtId="1" fontId="10" fillId="7" borderId="2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2" applyFont="1" applyBorder="1" applyAlignment="1" applyProtection="1">
      <alignment vertical="center" wrapText="1"/>
      <protection hidden="1"/>
    </xf>
    <xf numFmtId="0" fontId="9" fillId="0" borderId="2" xfId="2" applyFont="1" applyBorder="1" applyAlignment="1" applyProtection="1">
      <alignment horizontal="center" vertical="center" wrapText="1"/>
      <protection hidden="1"/>
    </xf>
    <xf numFmtId="164" fontId="9" fillId="0" borderId="2" xfId="2" quotePrefix="1" applyNumberFormat="1" applyFont="1" applyBorder="1" applyAlignment="1" applyProtection="1">
      <alignment horizontal="center" vertical="center" wrapText="1"/>
      <protection hidden="1"/>
    </xf>
    <xf numFmtId="0" fontId="11" fillId="0" borderId="0" xfId="2" applyFont="1" applyProtection="1">
      <protection hidden="1"/>
    </xf>
    <xf numFmtId="164" fontId="10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2" applyFont="1" applyBorder="1" applyProtection="1">
      <protection hidden="1"/>
    </xf>
    <xf numFmtId="1" fontId="9" fillId="7" borderId="2" xfId="2" applyNumberFormat="1" applyFont="1" applyFill="1" applyBorder="1" applyProtection="1">
      <protection hidden="1"/>
    </xf>
    <xf numFmtId="0" fontId="12" fillId="9" borderId="2" xfId="2" applyFont="1" applyFill="1" applyBorder="1" applyAlignment="1" applyProtection="1">
      <alignment vertical="center"/>
      <protection hidden="1"/>
    </xf>
    <xf numFmtId="0" fontId="12" fillId="9" borderId="2" xfId="2" applyFont="1" applyFill="1" applyBorder="1" applyAlignment="1" applyProtection="1">
      <alignment horizontal="center" vertical="center" wrapText="1"/>
      <protection hidden="1"/>
    </xf>
    <xf numFmtId="164" fontId="6" fillId="7" borderId="2" xfId="2" applyNumberFormat="1" applyFill="1" applyBorder="1" applyProtection="1">
      <protection hidden="1"/>
    </xf>
    <xf numFmtId="164" fontId="13" fillId="7" borderId="2" xfId="2" applyNumberFormat="1" applyFont="1" applyFill="1" applyBorder="1" applyProtection="1">
      <protection hidden="1"/>
    </xf>
    <xf numFmtId="0" fontId="14" fillId="9" borderId="2" xfId="2" applyFont="1" applyFill="1" applyBorder="1" applyAlignment="1" applyProtection="1">
      <alignment horizontal="center" vertical="center" wrapText="1"/>
      <protection hidden="1"/>
    </xf>
    <xf numFmtId="0" fontId="14" fillId="9" borderId="2" xfId="2" applyFont="1" applyFill="1" applyBorder="1" applyAlignment="1" applyProtection="1">
      <alignment horizontal="center" vertical="center"/>
      <protection hidden="1"/>
    </xf>
    <xf numFmtId="164" fontId="15" fillId="7" borderId="2" xfId="2" applyNumberFormat="1" applyFont="1" applyFill="1" applyBorder="1" applyAlignment="1" applyProtection="1">
      <alignment horizontal="center" vertical="center" wrapText="1"/>
      <protection hidden="1"/>
    </xf>
    <xf numFmtId="1" fontId="6" fillId="7" borderId="2" xfId="2" applyNumberFormat="1" applyFill="1" applyBorder="1" applyAlignment="1" applyProtection="1">
      <alignment horizontal="center"/>
      <protection hidden="1"/>
    </xf>
    <xf numFmtId="1" fontId="13" fillId="7" borderId="2" xfId="2" applyNumberFormat="1" applyFont="1" applyFill="1" applyBorder="1" applyProtection="1">
      <protection hidden="1"/>
    </xf>
    <xf numFmtId="0" fontId="13" fillId="0" borderId="2" xfId="2" applyFont="1" applyBorder="1" applyProtection="1">
      <protection hidden="1"/>
    </xf>
    <xf numFmtId="1" fontId="13" fillId="7" borderId="2" xfId="2" applyNumberFormat="1" applyFont="1" applyFill="1" applyBorder="1" applyAlignment="1" applyProtection="1">
      <alignment horizontal="center"/>
      <protection hidden="1"/>
    </xf>
    <xf numFmtId="164" fontId="6" fillId="7" borderId="0" xfId="2" applyNumberFormat="1" applyFill="1" applyProtection="1">
      <protection hidden="1"/>
    </xf>
    <xf numFmtId="1" fontId="6" fillId="7" borderId="0" xfId="2" applyNumberFormat="1" applyFill="1" applyAlignment="1" applyProtection="1">
      <alignment horizontal="center"/>
      <protection hidden="1"/>
    </xf>
    <xf numFmtId="1" fontId="6" fillId="7" borderId="0" xfId="2" applyNumberFormat="1" applyFill="1" applyProtection="1">
      <protection hidden="1"/>
    </xf>
    <xf numFmtId="0" fontId="31" fillId="3" borderId="2" xfId="0" applyFont="1" applyFill="1" applyBorder="1" applyAlignment="1" applyProtection="1">
      <alignment horizontal="center" vertical="center" wrapText="1"/>
      <protection locked="0" hidden="1"/>
    </xf>
    <xf numFmtId="164" fontId="31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2" fontId="31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1" fillId="3" borderId="2" xfId="0" applyFont="1" applyFill="1" applyBorder="1" applyAlignment="1" applyProtection="1">
      <alignment horizontal="left" vertical="center" wrapText="1"/>
      <protection locked="0" hidden="1"/>
    </xf>
    <xf numFmtId="14" fontId="31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9" fillId="3" borderId="2" xfId="0" applyFont="1" applyFill="1" applyBorder="1" applyAlignment="1" applyProtection="1">
      <alignment horizontal="center" vertical="center" wrapText="1"/>
      <protection locked="0" hidden="1"/>
    </xf>
    <xf numFmtId="0" fontId="29" fillId="3" borderId="2" xfId="0" applyFont="1" applyFill="1" applyBorder="1" applyAlignment="1" applyProtection="1">
      <alignment horizontal="left" vertical="center" wrapText="1"/>
      <protection locked="0" hidden="1"/>
    </xf>
    <xf numFmtId="14" fontId="29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4" fontId="29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2" fontId="29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9" fillId="3" borderId="0" xfId="0" applyFont="1" applyFill="1" applyAlignment="1" applyProtection="1">
      <alignment horizontal="center" vertical="center"/>
      <protection locked="0" hidden="1"/>
    </xf>
    <xf numFmtId="0" fontId="29" fillId="3" borderId="0" xfId="0" applyFont="1" applyFill="1" applyAlignment="1" applyProtection="1">
      <alignment horizontal="left" vertical="center"/>
      <protection locked="0" hidden="1"/>
    </xf>
    <xf numFmtId="164" fontId="29" fillId="3" borderId="0" xfId="0" applyNumberFormat="1" applyFont="1" applyFill="1" applyAlignment="1" applyProtection="1">
      <alignment horizontal="center" vertical="center"/>
      <protection locked="0" hidden="1"/>
    </xf>
    <xf numFmtId="2" fontId="29" fillId="3" borderId="0" xfId="0" applyNumberFormat="1" applyFont="1" applyFill="1" applyAlignment="1" applyProtection="1">
      <alignment horizontal="center" vertical="center"/>
      <protection locked="0" hidden="1"/>
    </xf>
    <xf numFmtId="9" fontId="31" fillId="3" borderId="2" xfId="1" applyFont="1" applyFill="1" applyBorder="1" applyAlignment="1" applyProtection="1">
      <alignment horizontal="center" vertical="center" wrapText="1"/>
      <protection locked="0" hidden="1"/>
    </xf>
    <xf numFmtId="9" fontId="29" fillId="3" borderId="2" xfId="1" applyFont="1" applyFill="1" applyBorder="1" applyAlignment="1" applyProtection="1">
      <alignment horizontal="center" vertical="center" wrapText="1"/>
      <protection locked="0" hidden="1"/>
    </xf>
    <xf numFmtId="4" fontId="31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" fontId="29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1" fillId="3" borderId="0" xfId="0" applyFont="1" applyFill="1" applyAlignment="1" applyProtection="1">
      <alignment horizontal="center" vertical="center" wrapText="1"/>
      <protection locked="0" hidden="1"/>
    </xf>
    <xf numFmtId="0" fontId="31" fillId="3" borderId="2" xfId="0" applyFont="1" applyFill="1" applyBorder="1" applyAlignment="1" applyProtection="1">
      <alignment horizontal="center" vertical="center"/>
      <protection locked="0" hidden="1"/>
    </xf>
    <xf numFmtId="165" fontId="31" fillId="3" borderId="2" xfId="3" applyNumberFormat="1" applyFont="1" applyFill="1" applyBorder="1" applyAlignment="1" applyProtection="1">
      <alignment horizontal="center" vertical="center" wrapText="1"/>
      <protection locked="0" hidden="1"/>
    </xf>
    <xf numFmtId="0" fontId="31" fillId="3" borderId="0" xfId="0" applyFont="1" applyFill="1" applyAlignment="1" applyProtection="1">
      <alignment horizontal="center" vertical="center"/>
      <protection locked="0" hidden="1"/>
    </xf>
    <xf numFmtId="14" fontId="30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3" fontId="31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3" fontId="29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1" fillId="3" borderId="4" xfId="0" applyFont="1" applyFill="1" applyBorder="1" applyAlignment="1" applyProtection="1">
      <alignment horizontal="center" vertical="center" wrapText="1"/>
      <protection locked="0" hidden="1"/>
    </xf>
    <xf numFmtId="0" fontId="31" fillId="3" borderId="6" xfId="0" applyFont="1" applyFill="1" applyBorder="1" applyAlignment="1" applyProtection="1">
      <alignment horizontal="center" vertical="center" wrapText="1"/>
      <protection locked="0" hidden="1"/>
    </xf>
    <xf numFmtId="0" fontId="31" fillId="3" borderId="7" xfId="0" applyFont="1" applyFill="1" applyBorder="1" applyAlignment="1" applyProtection="1">
      <alignment horizontal="center" vertical="center" wrapText="1"/>
      <protection locked="0" hidden="1"/>
    </xf>
    <xf numFmtId="0" fontId="31" fillId="3" borderId="2" xfId="0" applyFont="1" applyFill="1" applyBorder="1" applyAlignment="1" applyProtection="1">
      <alignment horizontal="center" vertical="center" wrapText="1"/>
      <protection locked="0" hidden="1"/>
    </xf>
    <xf numFmtId="0" fontId="31" fillId="3" borderId="16" xfId="0" applyFont="1" applyFill="1" applyBorder="1" applyAlignment="1" applyProtection="1">
      <alignment horizontal="center" vertical="center" wrapText="1"/>
      <protection locked="0" hidden="1"/>
    </xf>
    <xf numFmtId="0" fontId="31" fillId="3" borderId="34" xfId="0" applyFont="1" applyFill="1" applyBorder="1" applyAlignment="1" applyProtection="1">
      <alignment horizontal="center" vertical="center" wrapText="1"/>
      <protection locked="0" hidden="1"/>
    </xf>
    <xf numFmtId="0" fontId="31" fillId="3" borderId="14" xfId="0" applyFont="1" applyFill="1" applyBorder="1" applyAlignment="1" applyProtection="1">
      <alignment horizontal="center" vertical="center" wrapText="1"/>
      <protection locked="0" hidden="1"/>
    </xf>
    <xf numFmtId="0" fontId="31" fillId="3" borderId="35" xfId="0" applyFont="1" applyFill="1" applyBorder="1" applyAlignment="1" applyProtection="1">
      <alignment horizontal="center" vertical="center" wrapText="1"/>
      <protection locked="0" hidden="1"/>
    </xf>
    <xf numFmtId="0" fontId="31" fillId="3" borderId="12" xfId="0" applyFont="1" applyFill="1" applyBorder="1" applyAlignment="1" applyProtection="1">
      <alignment horizontal="center" vertical="center" wrapText="1"/>
      <protection locked="0" hidden="1"/>
    </xf>
    <xf numFmtId="0" fontId="31" fillId="3" borderId="33" xfId="0" applyFont="1" applyFill="1" applyBorder="1" applyAlignment="1" applyProtection="1">
      <alignment horizontal="center" vertical="center" wrapText="1"/>
      <protection locked="0" hidden="1"/>
    </xf>
    <xf numFmtId="0" fontId="31" fillId="3" borderId="2" xfId="0" applyFont="1" applyFill="1" applyBorder="1" applyAlignment="1" applyProtection="1">
      <alignment horizontal="center" vertical="center" wrapText="1" shrinkToFit="1"/>
      <protection locked="0" hidden="1"/>
    </xf>
    <xf numFmtId="0" fontId="31" fillId="3" borderId="9" xfId="0" applyFont="1" applyFill="1" applyBorder="1" applyAlignment="1" applyProtection="1">
      <alignment horizontal="center" vertical="center" wrapText="1"/>
      <protection locked="0" hidden="1"/>
    </xf>
    <xf numFmtId="0" fontId="31" fillId="3" borderId="10" xfId="0" applyFont="1" applyFill="1" applyBorder="1" applyAlignment="1" applyProtection="1">
      <alignment horizontal="center" vertical="center" wrapText="1"/>
      <protection locked="0" hidden="1"/>
    </xf>
    <xf numFmtId="0" fontId="31" fillId="3" borderId="11" xfId="0" applyFont="1" applyFill="1" applyBorder="1" applyAlignment="1" applyProtection="1">
      <alignment horizontal="center" vertical="center" wrapText="1"/>
      <protection locked="0" hidden="1"/>
    </xf>
    <xf numFmtId="0" fontId="31" fillId="3" borderId="12" xfId="0" applyFont="1" applyFill="1" applyBorder="1" applyAlignment="1" applyProtection="1">
      <alignment horizontal="center" vertical="center" wrapText="1" shrinkToFit="1"/>
      <protection locked="0" hidden="1"/>
    </xf>
    <xf numFmtId="0" fontId="31" fillId="3" borderId="1" xfId="0" applyFont="1" applyFill="1" applyBorder="1" applyAlignment="1" applyProtection="1">
      <alignment horizontal="center" vertical="center" wrapText="1" shrinkToFit="1"/>
      <protection locked="0" hidden="1"/>
    </xf>
    <xf numFmtId="0" fontId="31" fillId="3" borderId="33" xfId="0" applyFont="1" applyFill="1" applyBorder="1" applyAlignment="1" applyProtection="1">
      <alignment horizontal="center" vertical="center" wrapText="1" shrinkToFit="1"/>
      <protection locked="0" hidden="1"/>
    </xf>
    <xf numFmtId="164" fontId="31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2" fontId="31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6" fontId="31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1" fillId="3" borderId="2" xfId="0" quotePrefix="1" applyFont="1" applyFill="1" applyBorder="1" applyAlignment="1" applyProtection="1">
      <alignment horizontal="center" vertical="center" wrapText="1"/>
      <protection locked="0" hidden="1"/>
    </xf>
    <xf numFmtId="0" fontId="21" fillId="6" borderId="20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10" borderId="20" xfId="0" applyFont="1" applyFill="1" applyBorder="1" applyAlignment="1">
      <alignment horizontal="center" vertical="center"/>
    </xf>
    <xf numFmtId="0" fontId="21" fillId="10" borderId="21" xfId="0" applyFont="1" applyFill="1" applyBorder="1" applyAlignment="1">
      <alignment horizontal="center" vertical="center"/>
    </xf>
    <xf numFmtId="0" fontId="21" fillId="10" borderId="23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20" fillId="5" borderId="28" xfId="0" applyFont="1" applyFill="1" applyBorder="1" applyAlignment="1">
      <alignment horizontal="center" vertical="center" wrapText="1"/>
    </xf>
    <xf numFmtId="0" fontId="20" fillId="5" borderId="21" xfId="0" applyFont="1" applyFill="1" applyBorder="1" applyAlignment="1">
      <alignment horizontal="center" vertical="center" wrapText="1"/>
    </xf>
    <xf numFmtId="0" fontId="20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7" fillId="2" borderId="0" xfId="2" applyFont="1" applyFill="1" applyAlignment="1" applyProtection="1">
      <alignment horizontal="center" vertical="center"/>
      <protection hidden="1"/>
    </xf>
    <xf numFmtId="0" fontId="8" fillId="0" borderId="2" xfId="2" applyFont="1" applyBorder="1" applyAlignment="1" applyProtection="1">
      <alignment horizontal="center" vertical="center" wrapText="1"/>
      <protection hidden="1"/>
    </xf>
    <xf numFmtId="1" fontId="8" fillId="7" borderId="2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2" applyFont="1" applyBorder="1" applyAlignment="1" applyProtection="1">
      <alignment horizontal="center" vertical="center" wrapText="1"/>
      <protection hidden="1"/>
    </xf>
    <xf numFmtId="0" fontId="10" fillId="0" borderId="2" xfId="2" applyFont="1" applyBorder="1" applyAlignment="1" applyProtection="1">
      <alignment vertical="center" wrapText="1"/>
      <protection hidden="1"/>
    </xf>
    <xf numFmtId="0" fontId="7" fillId="8" borderId="0" xfId="2" applyFont="1" applyFill="1" applyAlignment="1" applyProtection="1">
      <alignment horizontal="center" vertical="center"/>
      <protection hidden="1"/>
    </xf>
    <xf numFmtId="0" fontId="12" fillId="9" borderId="2" xfId="2" applyFont="1" applyFill="1" applyBorder="1" applyAlignment="1" applyProtection="1">
      <alignment horizontal="center" vertical="center"/>
      <protection hidden="1"/>
    </xf>
    <xf numFmtId="0" fontId="12" fillId="9" borderId="2" xfId="2" applyFont="1" applyFill="1" applyBorder="1" applyAlignment="1" applyProtection="1">
      <alignment horizontal="center" vertical="center" wrapText="1"/>
      <protection hidden="1"/>
    </xf>
    <xf numFmtId="0" fontId="14" fillId="9" borderId="2" xfId="2" applyFont="1" applyFill="1" applyBorder="1" applyAlignment="1" applyProtection="1">
      <alignment horizontal="center" vertical="center" wrapText="1"/>
      <protection hidden="1"/>
    </xf>
    <xf numFmtId="0" fontId="14" fillId="9" borderId="2" xfId="2" applyFont="1" applyFill="1" applyBorder="1" applyAlignment="1" applyProtection="1">
      <alignment vertical="center" wrapText="1"/>
      <protection hidden="1"/>
    </xf>
    <xf numFmtId="49" fontId="3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 vertical="center" wrapText="1" shrinkToFit="1"/>
    </xf>
    <xf numFmtId="49" fontId="1" fillId="3" borderId="7" xfId="0" applyNumberFormat="1" applyFont="1" applyFill="1" applyBorder="1" applyAlignment="1">
      <alignment horizontal="center" vertical="center" wrapText="1" shrinkToFit="1"/>
    </xf>
    <xf numFmtId="49" fontId="2" fillId="0" borderId="4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 shrinkToFit="1"/>
    </xf>
    <xf numFmtId="49" fontId="1" fillId="0" borderId="11" xfId="0" applyNumberFormat="1" applyFont="1" applyBorder="1" applyAlignment="1">
      <alignment horizontal="center" vertical="center" wrapText="1" shrinkToFit="1"/>
    </xf>
    <xf numFmtId="0" fontId="26" fillId="3" borderId="0" xfId="0" applyFont="1" applyFill="1" applyAlignment="1" applyProtection="1">
      <alignment horizontal="center" vertical="center"/>
      <protection locked="0" hidden="1"/>
    </xf>
    <xf numFmtId="0" fontId="26" fillId="3" borderId="0" xfId="0" applyFont="1" applyFill="1" applyAlignment="1" applyProtection="1">
      <alignment horizontal="center" vertical="center"/>
      <protection locked="0" hidden="1"/>
    </xf>
    <xf numFmtId="165" fontId="26" fillId="3" borderId="0" xfId="3" applyNumberFormat="1" applyFont="1" applyFill="1" applyAlignment="1" applyProtection="1">
      <alignment horizontal="center" vertical="center"/>
      <protection locked="0"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24" fillId="3" borderId="4" xfId="0" applyFont="1" applyFill="1" applyBorder="1" applyAlignment="1" applyProtection="1">
      <alignment horizontal="center" vertical="center" wrapText="1"/>
      <protection locked="0" hidden="1"/>
    </xf>
    <xf numFmtId="0" fontId="24" fillId="3" borderId="9" xfId="0" applyFont="1" applyFill="1" applyBorder="1" applyAlignment="1" applyProtection="1">
      <alignment horizontal="center" vertical="center" wrapText="1"/>
      <protection locked="0" hidden="1"/>
    </xf>
    <xf numFmtId="0" fontId="24" fillId="3" borderId="11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 wrapText="1" shrinkToFit="1"/>
      <protection locked="0" hidden="1"/>
    </xf>
    <xf numFmtId="0" fontId="24" fillId="3" borderId="9" xfId="0" applyFont="1" applyFill="1" applyBorder="1" applyAlignment="1" applyProtection="1">
      <alignment horizontal="center" vertical="center" shrinkToFit="1"/>
      <protection locked="0" hidden="1"/>
    </xf>
    <xf numFmtId="0" fontId="24" fillId="3" borderId="10" xfId="0" applyFont="1" applyFill="1" applyBorder="1" applyAlignment="1" applyProtection="1">
      <alignment horizontal="center" vertical="center" shrinkToFit="1"/>
      <protection locked="0" hidden="1"/>
    </xf>
    <xf numFmtId="0" fontId="24" fillId="3" borderId="11" xfId="0" applyFont="1" applyFill="1" applyBorder="1" applyAlignment="1" applyProtection="1">
      <alignment horizontal="center" vertical="center" shrinkToFit="1"/>
      <protection locked="0" hidden="1"/>
    </xf>
    <xf numFmtId="0" fontId="27" fillId="3" borderId="0" xfId="0" applyFont="1" applyFill="1" applyAlignment="1" applyProtection="1">
      <alignment horizontal="center" vertical="center"/>
      <protection locked="0" hidden="1"/>
    </xf>
    <xf numFmtId="0" fontId="24" fillId="3" borderId="0" xfId="0" applyFont="1" applyFill="1" applyAlignment="1" applyProtection="1">
      <alignment horizontal="center" vertical="center" wrapText="1"/>
      <protection locked="0" hidden="1"/>
    </xf>
    <xf numFmtId="0" fontId="24" fillId="3" borderId="6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quotePrefix="1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 shrinkToFit="1"/>
      <protection locked="0" hidden="1"/>
    </xf>
    <xf numFmtId="0" fontId="24" fillId="3" borderId="2" xfId="0" applyFont="1" applyFill="1" applyBorder="1" applyAlignment="1" applyProtection="1">
      <alignment horizontal="center" vertical="center" wrapText="1"/>
      <protection locked="0" hidden="1"/>
    </xf>
    <xf numFmtId="0" fontId="24" fillId="3" borderId="2" xfId="0" applyFont="1" applyFill="1" applyBorder="1" applyAlignment="1" applyProtection="1">
      <alignment horizontal="center" vertical="center"/>
      <protection locked="0" hidden="1"/>
    </xf>
    <xf numFmtId="165" fontId="24" fillId="3" borderId="2" xfId="3" applyNumberFormat="1" applyFont="1" applyFill="1" applyBorder="1" applyAlignment="1" applyProtection="1">
      <alignment horizontal="center" vertical="center"/>
      <protection locked="0" hidden="1"/>
    </xf>
    <xf numFmtId="0" fontId="24" fillId="3" borderId="7" xfId="0" applyFont="1" applyFill="1" applyBorder="1" applyAlignment="1" applyProtection="1">
      <alignment horizontal="center" vertical="center" wrapText="1"/>
      <protection locked="0" hidden="1"/>
    </xf>
    <xf numFmtId="0" fontId="24" fillId="3" borderId="0" xfId="0" applyFont="1" applyFill="1" applyAlignment="1" applyProtection="1">
      <alignment horizontal="center" vertical="center"/>
      <protection locked="0" hidden="1"/>
    </xf>
    <xf numFmtId="0" fontId="25" fillId="3" borderId="2" xfId="0" applyFont="1" applyFill="1" applyBorder="1" applyAlignment="1" applyProtection="1">
      <alignment horizontal="center" vertical="center" wrapText="1"/>
      <protection locked="0" hidden="1"/>
    </xf>
    <xf numFmtId="4" fontId="25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4" fontId="25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3" fontId="24" fillId="3" borderId="2" xfId="0" applyNumberFormat="1" applyFont="1" applyFill="1" applyBorder="1" applyAlignment="1" applyProtection="1">
      <alignment horizontal="center" vertical="center"/>
      <protection locked="0" hidden="1"/>
    </xf>
    <xf numFmtId="0" fontId="25" fillId="3" borderId="0" xfId="0" applyFont="1" applyFill="1" applyAlignment="1" applyProtection="1">
      <alignment horizontal="center" vertical="center"/>
      <protection locked="0" hidden="1"/>
    </xf>
    <xf numFmtId="0" fontId="28" fillId="3" borderId="0" xfId="0" applyFont="1" applyFill="1" applyAlignment="1" applyProtection="1">
      <alignment horizontal="center" vertical="center"/>
      <protection locked="0" hidden="1"/>
    </xf>
    <xf numFmtId="165" fontId="28" fillId="3" borderId="0" xfId="3" applyNumberFormat="1" applyFont="1" applyFill="1" applyAlignment="1" applyProtection="1">
      <alignment horizontal="center" vertical="center"/>
      <protection locked="0" hidden="1"/>
    </xf>
    <xf numFmtId="165" fontId="28" fillId="3" borderId="0" xfId="0" applyNumberFormat="1" applyFont="1" applyFill="1" applyAlignment="1" applyProtection="1">
      <alignment horizontal="center" vertical="center"/>
      <protection locked="0" hidden="1"/>
    </xf>
    <xf numFmtId="2" fontId="26" fillId="3" borderId="0" xfId="0" applyNumberFormat="1" applyFont="1" applyFill="1" applyAlignment="1" applyProtection="1">
      <alignment horizontal="center" vertical="center"/>
      <protection locked="0" hidden="1"/>
    </xf>
    <xf numFmtId="2" fontId="2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2" fontId="25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9" fontId="25" fillId="3" borderId="2" xfId="1" applyFont="1" applyFill="1" applyBorder="1" applyAlignment="1" applyProtection="1">
      <alignment horizontal="center" vertical="center" wrapText="1"/>
      <protection locked="0" hidden="1"/>
    </xf>
    <xf numFmtId="3" fontId="25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2" fontId="28" fillId="3" borderId="0" xfId="0" applyNumberFormat="1" applyFont="1" applyFill="1" applyAlignment="1" applyProtection="1">
      <alignment horizontal="center" vertical="center"/>
      <protection locked="0" hidden="1"/>
    </xf>
    <xf numFmtId="2" fontId="25" fillId="12" borderId="2" xfId="1" applyNumberFormat="1" applyFont="1" applyFill="1" applyBorder="1" applyAlignment="1" applyProtection="1">
      <alignment horizontal="center" vertical="center" wrapText="1"/>
      <protection locked="0" hidden="1"/>
    </xf>
    <xf numFmtId="4" fontId="25" fillId="12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25" fillId="12" borderId="2" xfId="3" applyNumberFormat="1" applyFont="1" applyFill="1" applyBorder="1" applyAlignment="1" applyProtection="1">
      <alignment horizontal="center" vertical="center" wrapText="1"/>
      <protection locked="0" hidden="1"/>
    </xf>
    <xf numFmtId="0" fontId="25" fillId="12" borderId="2" xfId="0" applyFont="1" applyFill="1" applyBorder="1" applyAlignment="1" applyProtection="1">
      <alignment horizontal="center" vertical="center" wrapText="1" shrinkToFit="1"/>
      <protection locked="0" hidden="1"/>
    </xf>
    <xf numFmtId="14" fontId="25" fillId="1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14" fontId="25" fillId="12" borderId="2" xfId="0" applyNumberFormat="1" applyFont="1" applyFill="1" applyBorder="1" applyAlignment="1" applyProtection="1">
      <alignment horizontal="center" vertical="center" wrapText="1"/>
      <protection locked="0" hidden="1"/>
    </xf>
    <xf numFmtId="1" fontId="31" fillId="1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4" fontId="25" fillId="1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3" fontId="24" fillId="12" borderId="2" xfId="0" applyNumberFormat="1" applyFont="1" applyFill="1" applyBorder="1" applyAlignment="1" applyProtection="1">
      <alignment horizontal="center" vertical="center" wrapText="1" shrinkToFit="1"/>
      <protection locked="0" hidden="1"/>
    </xf>
    <xf numFmtId="0" fontId="24" fillId="12" borderId="2" xfId="0" applyFont="1" applyFill="1" applyBorder="1" applyAlignment="1" applyProtection="1">
      <alignment horizontal="center" vertical="center" wrapText="1" shrinkToFit="1"/>
      <protection locked="0" hidden="1"/>
    </xf>
    <xf numFmtId="3" fontId="25" fillId="12" borderId="2" xfId="0" applyNumberFormat="1" applyFont="1" applyFill="1" applyBorder="1" applyAlignment="1" applyProtection="1">
      <alignment horizontal="center" vertical="center"/>
      <protection locked="0" hidden="1"/>
    </xf>
    <xf numFmtId="3" fontId="24" fillId="12" borderId="2" xfId="0" applyNumberFormat="1" applyFont="1" applyFill="1" applyBorder="1" applyAlignment="1" applyProtection="1">
      <alignment horizontal="center" vertical="center"/>
      <protection locked="0" hidden="1"/>
    </xf>
  </cellXfs>
  <cellStyles count="4">
    <cellStyle name="Comma" xfId="3" builtinId="3"/>
    <cellStyle name="Normal" xfId="0" builtinId="0"/>
    <cellStyle name="Normal 2" xfId="2" xr:uid="{9AFAA7AC-7F3F-49F3-8C0B-F0B0579CDFCA}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D%20tinh%20kinh%20phi%20theo%2017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Q"/>
      <sheetName val="LHH"/>
      <sheetName val="TGCT"/>
      <sheetName val="LOTRINH NH"/>
      <sheetName val="CS NGHI HUU"/>
      <sheetName val="CS THOI VIE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0ADAD-0DF6-490D-A366-08AC72341A39}">
  <dimension ref="A1:AY31"/>
  <sheetViews>
    <sheetView showZeros="0" zoomScale="115" zoomScaleNormal="115" workbookViewId="0">
      <selection sqref="A1:A4"/>
    </sheetView>
  </sheetViews>
  <sheetFormatPr defaultRowHeight="12.75"/>
  <cols>
    <col min="1" max="1" width="3.28515625" style="145" customWidth="1"/>
    <col min="2" max="2" width="15.85546875" style="146" customWidth="1"/>
    <col min="3" max="3" width="6.85546875" style="146" customWidth="1"/>
    <col min="4" max="4" width="8.42578125" style="145" customWidth="1"/>
    <col min="5" max="5" width="6" style="145" customWidth="1"/>
    <col min="6" max="6" width="9" style="145" customWidth="1"/>
    <col min="7" max="7" width="9.5703125" style="145" customWidth="1"/>
    <col min="8" max="8" width="10.28515625" style="145" customWidth="1"/>
    <col min="9" max="9" width="11.7109375" style="147" customWidth="1"/>
    <col min="10" max="10" width="5.28515625" style="148" customWidth="1"/>
    <col min="11" max="11" width="4.42578125" style="145" customWidth="1"/>
    <col min="12" max="12" width="5.28515625" style="99" customWidth="1"/>
    <col min="13" max="13" width="6.7109375" style="145" customWidth="1"/>
    <col min="14" max="14" width="4.28515625" style="145" customWidth="1"/>
    <col min="15" max="15" width="6.7109375" style="99" customWidth="1"/>
    <col min="16" max="16" width="4.28515625" style="145" customWidth="1"/>
    <col min="17" max="17" width="6.7109375" style="99" customWidth="1"/>
    <col min="18" max="18" width="4.5703125" style="145" customWidth="1"/>
    <col min="19" max="19" width="6.7109375" style="99" customWidth="1"/>
    <col min="20" max="20" width="5.42578125" style="145" customWidth="1"/>
    <col min="21" max="21" width="5.28515625" style="99" customWidth="1"/>
    <col min="22" max="22" width="4.7109375" style="145" customWidth="1"/>
    <col min="23" max="23" width="6.7109375" style="99" customWidth="1"/>
    <col min="24" max="24" width="5.7109375" style="145" customWidth="1"/>
    <col min="25" max="25" width="5.28515625" style="100" customWidth="1"/>
    <col min="26" max="26" width="6.7109375" style="99" customWidth="1"/>
    <col min="27" max="27" width="7.28515625" style="101" customWidth="1"/>
    <col min="28" max="28" width="8.5703125" style="156" customWidth="1"/>
    <col min="29" max="29" width="7.42578125" style="99" customWidth="1"/>
    <col min="30" max="30" width="10" style="145" customWidth="1"/>
    <col min="31" max="31" width="13.85546875" style="99" customWidth="1"/>
    <col min="32" max="33" width="9.140625" style="145" customWidth="1"/>
    <col min="34" max="34" width="10.42578125" style="99" customWidth="1"/>
    <col min="35" max="35" width="6.5703125" style="98" customWidth="1"/>
    <col min="36" max="36" width="8.28515625" style="99" customWidth="1"/>
    <col min="37" max="37" width="6" style="102" customWidth="1"/>
    <col min="38" max="38" width="5.85546875" style="145" customWidth="1"/>
    <col min="39" max="39" width="6.7109375" style="145" customWidth="1"/>
    <col min="40" max="40" width="7.7109375" style="100" customWidth="1"/>
    <col min="41" max="44" width="7.7109375" style="98" customWidth="1"/>
    <col min="45" max="45" width="8.7109375" style="98" customWidth="1"/>
    <col min="46" max="46" width="7.7109375" style="98" customWidth="1"/>
    <col min="47" max="47" width="8.85546875" style="98" customWidth="1"/>
    <col min="48" max="50" width="7.7109375" style="98" customWidth="1"/>
    <col min="51" max="51" width="8.7109375" style="98" customWidth="1"/>
    <col min="52" max="16384" width="9.140625" style="99"/>
  </cols>
  <sheetData>
    <row r="1" spans="1:51" s="153" customFormat="1" ht="27" customHeight="1">
      <c r="A1" s="163" t="s">
        <v>255</v>
      </c>
      <c r="B1" s="163" t="s">
        <v>242</v>
      </c>
      <c r="C1" s="166" t="s">
        <v>0</v>
      </c>
      <c r="D1" s="167"/>
      <c r="E1" s="163" t="s">
        <v>1</v>
      </c>
      <c r="F1" s="164" t="s">
        <v>293</v>
      </c>
      <c r="G1" s="165"/>
      <c r="H1" s="160" t="s">
        <v>292</v>
      </c>
      <c r="I1" s="163" t="s">
        <v>258</v>
      </c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 t="s">
        <v>272</v>
      </c>
      <c r="AC1" s="163" t="s">
        <v>288</v>
      </c>
      <c r="AD1" s="163" t="s">
        <v>296</v>
      </c>
      <c r="AE1" s="163" t="s">
        <v>297</v>
      </c>
      <c r="AF1" s="163" t="s">
        <v>271</v>
      </c>
      <c r="AG1" s="160" t="s">
        <v>313</v>
      </c>
      <c r="AH1" s="163" t="s">
        <v>259</v>
      </c>
      <c r="AI1" s="163" t="s">
        <v>261</v>
      </c>
      <c r="AJ1" s="163"/>
      <c r="AK1" s="163"/>
      <c r="AL1" s="170" t="s">
        <v>289</v>
      </c>
      <c r="AM1" s="170"/>
      <c r="AN1" s="170"/>
      <c r="AO1" s="174" t="s">
        <v>222</v>
      </c>
      <c r="AP1" s="175"/>
      <c r="AQ1" s="175"/>
      <c r="AR1" s="175"/>
      <c r="AS1" s="175"/>
      <c r="AT1" s="175"/>
      <c r="AU1" s="175"/>
      <c r="AV1" s="175"/>
      <c r="AW1" s="175"/>
      <c r="AX1" s="175"/>
      <c r="AY1" s="176"/>
    </row>
    <row r="2" spans="1:51" s="153" customFormat="1" ht="25.5" customHeight="1">
      <c r="A2" s="163"/>
      <c r="B2" s="163"/>
      <c r="C2" s="168"/>
      <c r="D2" s="169"/>
      <c r="E2" s="163"/>
      <c r="F2" s="166"/>
      <c r="G2" s="167"/>
      <c r="H2" s="161"/>
      <c r="I2" s="177" t="s">
        <v>263</v>
      </c>
      <c r="J2" s="178" t="s">
        <v>262</v>
      </c>
      <c r="K2" s="163" t="s">
        <v>264</v>
      </c>
      <c r="L2" s="163"/>
      <c r="M2" s="163" t="s">
        <v>265</v>
      </c>
      <c r="N2" s="163" t="s">
        <v>266</v>
      </c>
      <c r="O2" s="163"/>
      <c r="P2" s="163" t="s">
        <v>267</v>
      </c>
      <c r="Q2" s="163"/>
      <c r="R2" s="163" t="s">
        <v>268</v>
      </c>
      <c r="S2" s="163"/>
      <c r="T2" s="163" t="s">
        <v>269</v>
      </c>
      <c r="U2" s="163"/>
      <c r="V2" s="163" t="s">
        <v>270</v>
      </c>
      <c r="W2" s="163"/>
      <c r="X2" s="163" t="s">
        <v>308</v>
      </c>
      <c r="Y2" s="163"/>
      <c r="Z2" s="163" t="s">
        <v>258</v>
      </c>
      <c r="AA2" s="163"/>
      <c r="AB2" s="163"/>
      <c r="AC2" s="163"/>
      <c r="AD2" s="163"/>
      <c r="AE2" s="163"/>
      <c r="AF2" s="163"/>
      <c r="AG2" s="161"/>
      <c r="AH2" s="163"/>
      <c r="AI2" s="163" t="s">
        <v>283</v>
      </c>
      <c r="AJ2" s="163" t="s">
        <v>232</v>
      </c>
      <c r="AK2" s="179" t="s">
        <v>273</v>
      </c>
      <c r="AL2" s="170" t="s">
        <v>232</v>
      </c>
      <c r="AM2" s="163" t="s">
        <v>11</v>
      </c>
      <c r="AN2" s="170" t="s">
        <v>294</v>
      </c>
      <c r="AO2" s="171" t="s">
        <v>275</v>
      </c>
      <c r="AP2" s="172"/>
      <c r="AQ2" s="172"/>
      <c r="AR2" s="172"/>
      <c r="AS2" s="172"/>
      <c r="AT2" s="172"/>
      <c r="AU2" s="173"/>
      <c r="AV2" s="163" t="s">
        <v>281</v>
      </c>
      <c r="AW2" s="163"/>
      <c r="AX2" s="163"/>
      <c r="AY2" s="163" t="s">
        <v>291</v>
      </c>
    </row>
    <row r="3" spans="1:51" s="153" customFormat="1" ht="27" customHeight="1">
      <c r="A3" s="163"/>
      <c r="B3" s="163"/>
      <c r="C3" s="160" t="s">
        <v>310</v>
      </c>
      <c r="D3" s="163" t="s">
        <v>309</v>
      </c>
      <c r="E3" s="163"/>
      <c r="F3" s="166"/>
      <c r="G3" s="167"/>
      <c r="H3" s="161"/>
      <c r="I3" s="177"/>
      <c r="J3" s="178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1"/>
      <c r="AH3" s="163"/>
      <c r="AI3" s="163"/>
      <c r="AJ3" s="163"/>
      <c r="AK3" s="179"/>
      <c r="AL3" s="170"/>
      <c r="AM3" s="163"/>
      <c r="AN3" s="170"/>
      <c r="AO3" s="163" t="s">
        <v>276</v>
      </c>
      <c r="AP3" s="163"/>
      <c r="AQ3" s="163" t="s">
        <v>277</v>
      </c>
      <c r="AR3" s="163"/>
      <c r="AS3" s="163" t="s">
        <v>278</v>
      </c>
      <c r="AT3" s="163"/>
      <c r="AU3" s="160" t="s">
        <v>290</v>
      </c>
      <c r="AV3" s="180" t="s">
        <v>217</v>
      </c>
      <c r="AW3" s="163" t="s">
        <v>218</v>
      </c>
      <c r="AX3" s="163" t="s">
        <v>219</v>
      </c>
      <c r="AY3" s="163"/>
    </row>
    <row r="4" spans="1:51" s="156" customFormat="1" ht="42" customHeight="1">
      <c r="A4" s="163"/>
      <c r="B4" s="163"/>
      <c r="C4" s="162"/>
      <c r="D4" s="163"/>
      <c r="E4" s="163"/>
      <c r="F4" s="168"/>
      <c r="G4" s="169"/>
      <c r="H4" s="162"/>
      <c r="I4" s="177"/>
      <c r="J4" s="178"/>
      <c r="K4" s="135" t="s">
        <v>284</v>
      </c>
      <c r="L4" s="135" t="s">
        <v>285</v>
      </c>
      <c r="M4" s="163"/>
      <c r="N4" s="135" t="s">
        <v>284</v>
      </c>
      <c r="O4" s="135" t="s">
        <v>285</v>
      </c>
      <c r="P4" s="135" t="s">
        <v>284</v>
      </c>
      <c r="Q4" s="135" t="s">
        <v>285</v>
      </c>
      <c r="R4" s="135" t="s">
        <v>284</v>
      </c>
      <c r="S4" s="135" t="s">
        <v>285</v>
      </c>
      <c r="T4" s="135" t="s">
        <v>284</v>
      </c>
      <c r="U4" s="135" t="s">
        <v>285</v>
      </c>
      <c r="V4" s="135" t="s">
        <v>284</v>
      </c>
      <c r="W4" s="135" t="s">
        <v>285</v>
      </c>
      <c r="X4" s="154"/>
      <c r="Y4" s="135" t="s">
        <v>285</v>
      </c>
      <c r="Z4" s="154" t="s">
        <v>285</v>
      </c>
      <c r="AA4" s="155" t="s">
        <v>295</v>
      </c>
      <c r="AB4" s="163"/>
      <c r="AC4" s="163"/>
      <c r="AD4" s="163"/>
      <c r="AE4" s="163"/>
      <c r="AF4" s="163"/>
      <c r="AG4" s="162"/>
      <c r="AH4" s="163"/>
      <c r="AI4" s="163"/>
      <c r="AJ4" s="163"/>
      <c r="AK4" s="179"/>
      <c r="AL4" s="170"/>
      <c r="AM4" s="163"/>
      <c r="AN4" s="170"/>
      <c r="AO4" s="135" t="s">
        <v>279</v>
      </c>
      <c r="AP4" s="135" t="s">
        <v>280</v>
      </c>
      <c r="AQ4" s="135" t="s">
        <v>279</v>
      </c>
      <c r="AR4" s="135" t="s">
        <v>280</v>
      </c>
      <c r="AS4" s="135" t="s">
        <v>279</v>
      </c>
      <c r="AT4" s="135" t="s">
        <v>280</v>
      </c>
      <c r="AU4" s="162"/>
      <c r="AV4" s="180"/>
      <c r="AW4" s="163"/>
      <c r="AX4" s="163"/>
      <c r="AY4" s="163"/>
    </row>
    <row r="5" spans="1:51" s="87" customFormat="1" ht="36.75" customHeight="1">
      <c r="A5" s="135">
        <f>+IF(B5=0,0,SUBTOTAL(3,$B$5:B5))</f>
        <v>1</v>
      </c>
      <c r="B5" s="138" t="s">
        <v>243</v>
      </c>
      <c r="C5" s="138"/>
      <c r="D5" s="139">
        <v>24813</v>
      </c>
      <c r="E5" s="135" t="s">
        <v>224</v>
      </c>
      <c r="F5" s="135"/>
      <c r="G5" s="135"/>
      <c r="H5" s="135" t="s">
        <v>311</v>
      </c>
      <c r="I5" s="136"/>
      <c r="J5" s="137">
        <v>4.9800000000000004</v>
      </c>
      <c r="K5" s="149"/>
      <c r="L5" s="76">
        <f t="shared" ref="L5:L6" si="0">K5*J5</f>
        <v>0</v>
      </c>
      <c r="M5" s="151">
        <v>0.3</v>
      </c>
      <c r="N5" s="149">
        <v>0</v>
      </c>
      <c r="O5" s="77">
        <f t="shared" ref="O5:O6" si="1">(J5+M5+L5)*N5</f>
        <v>0</v>
      </c>
      <c r="P5" s="149">
        <v>0</v>
      </c>
      <c r="Q5" s="77">
        <f t="shared" ref="Q5:Q6" si="2">(J5+M5+L5)*P5</f>
        <v>0</v>
      </c>
      <c r="R5" s="149">
        <v>0</v>
      </c>
      <c r="S5" s="77">
        <f t="shared" ref="S5:S6" si="3">(J5+M5+L5)*R5</f>
        <v>0</v>
      </c>
      <c r="T5" s="149">
        <v>0.25</v>
      </c>
      <c r="U5" s="77">
        <f t="shared" ref="U5:U6" si="4">(J5+M5+L5)*T5</f>
        <v>1.32</v>
      </c>
      <c r="V5" s="149"/>
      <c r="W5" s="77">
        <f t="shared" ref="W5:W6" si="5">(J5+M5+L5)*V5</f>
        <v>0</v>
      </c>
      <c r="X5" s="149"/>
      <c r="Y5" s="78"/>
      <c r="Z5" s="77">
        <f t="shared" ref="Z5:Z6" si="6">SUM(J5,L5,M5,O5,Q5,S5,U5,W5,Y5)</f>
        <v>6.6000000000000005</v>
      </c>
      <c r="AA5" s="79">
        <f t="shared" ref="AA5:AA31" si="7">Z5*2340</f>
        <v>15444.000000000002</v>
      </c>
      <c r="AB5" s="157">
        <v>45717</v>
      </c>
      <c r="AC5" s="80">
        <f t="shared" ref="AC5:AC6" si="8">(MONTH(AD5)-MONTH(AB5))+(YEAR(AD5)-YEAR(AB5))*12</f>
        <v>0</v>
      </c>
      <c r="AD5" s="157">
        <v>45717</v>
      </c>
      <c r="AE5" s="81" t="str">
        <f>IF(D5=0,0,DATEDIF(D5,AD5,"y")&amp;" tuổi "&amp;DATEDIF(D5,AD5,"ym")&amp;" tháng "&amp;DATEDIF(D5,AD5,"md")&amp;" ngày")</f>
        <v>57 tuổi 2 tháng 22 ngày</v>
      </c>
      <c r="AF5" s="139" t="s">
        <v>225</v>
      </c>
      <c r="AG5" s="139"/>
      <c r="AH5" s="82">
        <f>IF(AND(AF5="Đặc biệt",E5="Nam"),VLOOKUP(D5,Tuoinghihuu!$F$228:$G$340,2,1),IF(AND(AF5="Bình thường",E5="Nam"),VLOOKUP(D5,Tuoinghihuu!$F$16:$G$185,2,1),IF(AND(AF5="Đặc biệt",E5="Nữ"),VLOOKUP(D5,Tuoinghihuu!$O$228:$P$340,2,1),VLOOKUP(D5,Tuoinghihuu!$O$16:$P$185,2,1))))</f>
        <v>47484</v>
      </c>
      <c r="AI5" s="83">
        <f t="shared" ref="AI5:AI6" si="9">DATEDIF(AD5,AH5,"m")</f>
        <v>58</v>
      </c>
      <c r="AJ5" s="84" t="str">
        <f t="shared" ref="AJ5:AJ31" si="10">INT(AI5/12)&amp;" năm "&amp;MOD(AI5,12)&amp;" tháng"</f>
        <v>4 năm 10 tháng</v>
      </c>
      <c r="AK5" s="85">
        <f t="shared" ref="AK5:AK6" si="11">INT(AI5/12)+IF(MOD(AI5,12)&lt;=6,0.5,1)</f>
        <v>5</v>
      </c>
      <c r="AL5" s="158">
        <v>32</v>
      </c>
      <c r="AM5" s="158">
        <v>10</v>
      </c>
      <c r="AN5" s="80">
        <f t="shared" ref="AN5:AN6" si="12">IF(AM5=0,AL5,IF((AM5&lt;7),AL5+0.5,AL5+1))</f>
        <v>33</v>
      </c>
      <c r="AO5" s="86">
        <f t="shared" ref="AO5:AO6" si="13">IF(AC5&lt;=12,IF(AI5&lt;24,AI5*AA5,0),0)</f>
        <v>0</v>
      </c>
      <c r="AP5" s="86">
        <f t="shared" ref="AP5:AP6" si="14">IF(AC5&gt;12,IF(AI5&lt;24,AI5*AA5*0.5,0),0)</f>
        <v>0</v>
      </c>
      <c r="AQ5" s="86">
        <f t="shared" ref="AQ5:AQ6" si="15">IF(AC5&lt;=12,IF(AND(AI5&gt;=24,AI5&lt;=60),AA5*AI5,0),0)</f>
        <v>895752.00000000012</v>
      </c>
      <c r="AR5" s="86">
        <f t="shared" ref="AR5:AR6" si="16">IF(AC5&gt;12,IF(AND(AI5&gt;=24,AI5&lt;=60),AA5*AI5*0.5,0),0)</f>
        <v>0</v>
      </c>
      <c r="AS5" s="86">
        <f t="shared" ref="AS5:AS6" si="17">IF(AF5="Đặc biệt",0,IF(AC5&lt;=12,IF(AND(AI5&gt;60,AI5&lt;=120),AA5*60*0.9,0),0))</f>
        <v>0</v>
      </c>
      <c r="AT5" s="86">
        <f t="shared" ref="AT5:AT6" si="18">IF(AF5="Đặc biệt",0,IF(AC5&gt;=13,IF(AND(AI5&gt;60,AI5&lt;=120),(AA5*60*0.9)/2,0),0))</f>
        <v>0</v>
      </c>
      <c r="AU5" s="86">
        <f t="shared" ref="AU5:AU6" si="19">SUM(AO5:AT5)</f>
        <v>895752.00000000012</v>
      </c>
      <c r="AV5" s="86">
        <f>IF(AND(AI5&gt;=24,AI5&lt;=60),AA5*5*AK5,IF(AND(AI5&gt;60,AI5&lt;=120,AF5="Bình thường"),AA5*4*AK5,0))</f>
        <v>386100.00000000006</v>
      </c>
      <c r="AW5" s="86">
        <f>IF(AND(AI5&gt;=24,AI5&lt;=60),AA5*5,IF(AND(AI5&gt;60,AI5&lt;=120,AF5="Bình thường"),AA5*5,0))</f>
        <v>77220.000000000015</v>
      </c>
      <c r="AX5" s="86">
        <f t="shared" ref="AX5" si="20">IF(AN5&gt;20,IF(AND(AI5&gt;=24,AI5&lt;=60),AA5*0.5*(AN5-20),IF(AND(AI5&gt;60,AI5&lt;=120,AF5="Bình thường"),AA5*0.5*(AN5-20),0)),0)</f>
        <v>100386.00000000001</v>
      </c>
      <c r="AY5" s="86">
        <f t="shared" ref="AY5:AY6" si="21">SUM(AU5:AX5)</f>
        <v>1459458.0000000002</v>
      </c>
    </row>
    <row r="6" spans="1:51" s="98" customFormat="1" ht="36.75" customHeight="1">
      <c r="A6" s="140">
        <f>+IF(B6=0,0,SUBTOTAL(3,$B$5:B6))</f>
        <v>2</v>
      </c>
      <c r="B6" s="141" t="s">
        <v>302</v>
      </c>
      <c r="C6" s="141"/>
      <c r="D6" s="142">
        <v>26952</v>
      </c>
      <c r="E6" s="140" t="s">
        <v>236</v>
      </c>
      <c r="F6" s="140"/>
      <c r="G6" s="140"/>
      <c r="H6" s="140" t="s">
        <v>312</v>
      </c>
      <c r="I6" s="143"/>
      <c r="J6" s="144">
        <v>3.66</v>
      </c>
      <c r="K6" s="150"/>
      <c r="L6" s="88">
        <f t="shared" si="0"/>
        <v>0</v>
      </c>
      <c r="M6" s="152">
        <v>0.2</v>
      </c>
      <c r="N6" s="150"/>
      <c r="O6" s="89">
        <f t="shared" si="1"/>
        <v>0</v>
      </c>
      <c r="P6" s="150"/>
      <c r="Q6" s="89">
        <f t="shared" si="2"/>
        <v>0</v>
      </c>
      <c r="R6" s="150"/>
      <c r="S6" s="89">
        <f t="shared" si="3"/>
        <v>0</v>
      </c>
      <c r="T6" s="150">
        <v>0.25</v>
      </c>
      <c r="U6" s="89">
        <f t="shared" si="4"/>
        <v>0.96500000000000008</v>
      </c>
      <c r="V6" s="150"/>
      <c r="W6" s="89">
        <f t="shared" si="5"/>
        <v>0</v>
      </c>
      <c r="X6" s="150"/>
      <c r="Y6" s="90"/>
      <c r="Z6" s="89">
        <f t="shared" si="6"/>
        <v>4.8250000000000002</v>
      </c>
      <c r="AA6" s="91">
        <f t="shared" si="7"/>
        <v>11290.5</v>
      </c>
      <c r="AB6" s="157">
        <v>45657</v>
      </c>
      <c r="AC6" s="92">
        <f t="shared" si="8"/>
        <v>0</v>
      </c>
      <c r="AD6" s="157">
        <v>45657</v>
      </c>
      <c r="AE6" s="93" t="str">
        <f>IF(D6=0,0,DATEDIF(D6,AD6,"y")&amp;" tuổi "&amp;DATEDIF(D6,AD6,"ym")&amp;" tháng "&amp;DATEDIF(D6,AD6,"md")&amp;" ngày")</f>
        <v>51 tuổi 2 tháng 16 ngày</v>
      </c>
      <c r="AF6" s="142" t="s">
        <v>225</v>
      </c>
      <c r="AG6" s="142"/>
      <c r="AH6" s="94">
        <f>IF(AND(AF6="Đặc biệt",E6="Nam"),VLOOKUP(D6,Tuoinghihuu!$F$228:$G$340,2,1),IF(AND(AF6="Bình thường",E6="Nam"),VLOOKUP(D6,Tuoinghihuu!$F$16:$G$185,2,1),IF(AND(AF6="Đặc biệt",E6="Nữ"),VLOOKUP(D6,Tuoinghihuu!$O$228:$P$340,2,1),VLOOKUP(D6,Tuoinghihuu!$O$16:$P$185,2,1))))</f>
        <v>48519</v>
      </c>
      <c r="AI6" s="95">
        <f t="shared" si="9"/>
        <v>94</v>
      </c>
      <c r="AJ6" s="96" t="str">
        <f t="shared" si="10"/>
        <v>7 năm 10 tháng</v>
      </c>
      <c r="AK6" s="85">
        <f t="shared" si="11"/>
        <v>8</v>
      </c>
      <c r="AL6" s="159">
        <v>18</v>
      </c>
      <c r="AM6" s="159">
        <v>3</v>
      </c>
      <c r="AN6" s="80">
        <f t="shared" si="12"/>
        <v>18.5</v>
      </c>
      <c r="AO6" s="86">
        <f t="shared" si="13"/>
        <v>0</v>
      </c>
      <c r="AP6" s="97">
        <f t="shared" si="14"/>
        <v>0</v>
      </c>
      <c r="AQ6" s="86">
        <f t="shared" si="15"/>
        <v>0</v>
      </c>
      <c r="AR6" s="86">
        <f t="shared" si="16"/>
        <v>0</v>
      </c>
      <c r="AS6" s="86">
        <f t="shared" si="17"/>
        <v>609687</v>
      </c>
      <c r="AT6" s="86">
        <f t="shared" si="18"/>
        <v>0</v>
      </c>
      <c r="AU6" s="86">
        <f t="shared" si="19"/>
        <v>609687</v>
      </c>
      <c r="AV6" s="86">
        <f t="shared" ref="AV6" si="22">IF(AND(AI6&gt;=24,AI6&lt;=60),AA6*5*AK6,IF(AND(AI6&gt;60,AI6&lt;=120,AF6="Bình thường"),AA6*4*AK6,0))</f>
        <v>361296</v>
      </c>
      <c r="AW6" s="86">
        <f t="shared" ref="AW6" si="23">IF(AND(AI6&gt;=24,AI6&lt;=60),AA6*5,IF(AND(AI6&gt;60,AI6&lt;=120,AF6="Bình thường"),AA6*5,0))</f>
        <v>56452.5</v>
      </c>
      <c r="AX6" s="86">
        <f>IF(AN6&gt;20,IF(AND(AI6&gt;=24,AI6&lt;=60),AA6*0.5*(AN6-20),IF(AND(AI6&gt;60,AI6&lt;=120,AF6="Bình thường"),AA6*0.5*(AN6-20),0)),0)</f>
        <v>0</v>
      </c>
      <c r="AY6" s="86">
        <f t="shared" si="21"/>
        <v>1027435.5</v>
      </c>
    </row>
    <row r="7" spans="1:51" s="98" customFormat="1" ht="36.75" customHeight="1">
      <c r="A7" s="140">
        <f>+IF(B7=0,0,SUBTOTAL(3,$B$5:B7))</f>
        <v>0</v>
      </c>
      <c r="B7" s="141"/>
      <c r="C7" s="141"/>
      <c r="D7" s="142"/>
      <c r="E7" s="140"/>
      <c r="F7" s="140"/>
      <c r="G7" s="140"/>
      <c r="H7" s="140"/>
      <c r="I7" s="143"/>
      <c r="J7" s="144"/>
      <c r="K7" s="150"/>
      <c r="L7" s="88">
        <f t="shared" ref="L7:L31" si="24">K7*J7</f>
        <v>0</v>
      </c>
      <c r="M7" s="152"/>
      <c r="N7" s="150"/>
      <c r="O7" s="89">
        <f t="shared" ref="O7:O31" si="25">(J7+M7+L7)*N7</f>
        <v>0</v>
      </c>
      <c r="P7" s="150"/>
      <c r="Q7" s="89">
        <f t="shared" ref="Q7:Q31" si="26">(J7+M7+L7)*P7</f>
        <v>0</v>
      </c>
      <c r="R7" s="150"/>
      <c r="S7" s="89">
        <f t="shared" ref="S7:S31" si="27">(J7+M7+L7)*R7</f>
        <v>0</v>
      </c>
      <c r="T7" s="150"/>
      <c r="U7" s="89">
        <f t="shared" ref="U7:U31" si="28">(J7+M7+L7)*T7</f>
        <v>0</v>
      </c>
      <c r="V7" s="150"/>
      <c r="W7" s="89">
        <f t="shared" ref="W7:W31" si="29">(J7+M7+L7)*V7</f>
        <v>0</v>
      </c>
      <c r="X7" s="150"/>
      <c r="Y7" s="90"/>
      <c r="Z7" s="89">
        <f t="shared" ref="Z7:Z31" si="30">SUM(J7,L7,M7,O7,Q7,S7,U7,W7,Y7)</f>
        <v>0</v>
      </c>
      <c r="AA7" s="91">
        <f t="shared" si="7"/>
        <v>0</v>
      </c>
      <c r="AB7" s="157"/>
      <c r="AC7" s="92">
        <f t="shared" ref="AC7:AC31" si="31">(MONTH(AD7)-MONTH(AB7))+(YEAR(AD7)-YEAR(AB7))*12</f>
        <v>0</v>
      </c>
      <c r="AD7" s="157"/>
      <c r="AE7" s="93">
        <f>IF(D7=0,0,DATEDIF(D7,AD7,"y")&amp;" tuổi "&amp;DATEDIF(D7,AD7,"ym")&amp;" tháng "&amp;DATEDIF(D7,AD7,"md")&amp;" ngày")</f>
        <v>0</v>
      </c>
      <c r="AF7" s="142" t="s">
        <v>225</v>
      </c>
      <c r="AG7" s="142"/>
      <c r="AH7" s="94" t="e">
        <f>IF(AND(AF7="Đặc biệt",E7="Nam"),VLOOKUP(D7,Tuoinghihuu!$F$228:$G$340,2,1),IF(AND(AF7="Bình thường",E7="Nam"),VLOOKUP(D7,Tuoinghihuu!$F$16:$G$185,2,1),IF(AND(AF7="Đặc biệt",E7="Nữ"),VLOOKUP(D7,Tuoinghihuu!$O$228:$P$340,2,1),VLOOKUP(D7,Tuoinghihuu!$O$16:$P$185,2,1))))</f>
        <v>#N/A</v>
      </c>
      <c r="AI7" s="95" t="e">
        <f t="shared" ref="AI7:AI31" si="32">DATEDIF(AD7,AH7,"m")</f>
        <v>#N/A</v>
      </c>
      <c r="AJ7" s="96" t="e">
        <f t="shared" si="10"/>
        <v>#N/A</v>
      </c>
      <c r="AK7" s="85" t="e">
        <f t="shared" ref="AK7:AK31" si="33">INT(AI7/12)+IF(MOD(AI7,12)&lt;=6,0.5,1)</f>
        <v>#N/A</v>
      </c>
      <c r="AL7" s="159"/>
      <c r="AM7" s="159"/>
      <c r="AN7" s="80">
        <f t="shared" ref="AN7:AN31" si="34">IF(AM7=0,AL7,IF((AM7&lt;7),AL7+0.5,AL7+1))</f>
        <v>0</v>
      </c>
      <c r="AO7" s="86" t="e">
        <f t="shared" ref="AO7:AO31" si="35">IF(AC7&lt;=12,IF(AI7&lt;24,AI7*AA7,0),0)</f>
        <v>#N/A</v>
      </c>
      <c r="AP7" s="97">
        <f t="shared" ref="AP7:AP31" si="36">IF(AC7&gt;12,IF(AI7&lt;24,AI7*AA7*0.5,0),0)</f>
        <v>0</v>
      </c>
      <c r="AQ7" s="86" t="e">
        <f t="shared" ref="AQ7:AQ31" si="37">IF(AC7&lt;=12,IF(AND(AI7&gt;=24,AI7&lt;=60),AA7*AI7,0),0)</f>
        <v>#N/A</v>
      </c>
      <c r="AR7" s="86">
        <f t="shared" ref="AR7:AR31" si="38">IF(AC7&gt;12,IF(AND(AI7&gt;=24,AI7&lt;=60),AA7*AI7*0.5,0),0)</f>
        <v>0</v>
      </c>
      <c r="AS7" s="86" t="e">
        <f t="shared" ref="AS7:AS31" si="39">IF(AF7="Đặc biệt",0,IF(AC7&lt;=12,IF(AND(AI7&gt;60,AI7&lt;=120),AA7*60*0.9,0),0))</f>
        <v>#N/A</v>
      </c>
      <c r="AT7" s="86">
        <f t="shared" ref="AT7:AT31" si="40">IF(AF7="Đặc biệt",0,IF(AC7&gt;=13,IF(AND(AI7&gt;60,AI7&lt;=120),(AA7*60*0.9)/2,0),0))</f>
        <v>0</v>
      </c>
      <c r="AU7" s="86" t="e">
        <f t="shared" ref="AU7:AU31" si="41">SUM(AO7:AT7)</f>
        <v>#N/A</v>
      </c>
      <c r="AV7" s="86" t="e">
        <f t="shared" ref="AV7:AV31" si="42">IF(AND(AI7&gt;=24,AI7&lt;=60),AA7*5*AK7,IF(AND(AI7&gt;60,AI7&lt;=120,AF7="Bình thường"),AA7*4*AK7,0))</f>
        <v>#N/A</v>
      </c>
      <c r="AW7" s="86" t="e">
        <f t="shared" ref="AW7:AW31" si="43">IF(AND(AI7&gt;=24,AI7&lt;=60),AA7*5,IF(AND(AI7&gt;60,AI7&lt;=120,AF7="Bình thường"),AA7*5,0))</f>
        <v>#N/A</v>
      </c>
      <c r="AX7" s="86">
        <f t="shared" ref="AX7:AX31" si="44">IF(AN7&gt;20,IF(AND(AI7&gt;=24,AI7&lt;=60),AA7*0.5*(AN7-20),IF(AND(AI7&gt;60,AI7&lt;=120,AF7="Bình thường"),AA7*0.5*(AN7-20),0)),0)</f>
        <v>0</v>
      </c>
      <c r="AY7" s="86" t="e">
        <f t="shared" ref="AY7:AY31" si="45">SUM(AU7:AX7)</f>
        <v>#N/A</v>
      </c>
    </row>
    <row r="8" spans="1:51" s="98" customFormat="1" ht="36.75" customHeight="1">
      <c r="A8" s="140">
        <f>+IF(B8=0,0,SUBTOTAL(3,$B$5:B8))</f>
        <v>0</v>
      </c>
      <c r="B8" s="141"/>
      <c r="C8" s="141"/>
      <c r="D8" s="142"/>
      <c r="E8" s="140"/>
      <c r="F8" s="140"/>
      <c r="G8" s="140"/>
      <c r="H8" s="140"/>
      <c r="I8" s="143"/>
      <c r="J8" s="144"/>
      <c r="K8" s="150"/>
      <c r="L8" s="88">
        <f t="shared" si="24"/>
        <v>0</v>
      </c>
      <c r="M8" s="152"/>
      <c r="N8" s="150"/>
      <c r="O8" s="89">
        <f t="shared" si="25"/>
        <v>0</v>
      </c>
      <c r="P8" s="150"/>
      <c r="Q8" s="89">
        <f t="shared" si="26"/>
        <v>0</v>
      </c>
      <c r="R8" s="150"/>
      <c r="S8" s="89">
        <f t="shared" si="27"/>
        <v>0</v>
      </c>
      <c r="T8" s="150"/>
      <c r="U8" s="89">
        <f t="shared" si="28"/>
        <v>0</v>
      </c>
      <c r="V8" s="150"/>
      <c r="W8" s="89">
        <f t="shared" si="29"/>
        <v>0</v>
      </c>
      <c r="X8" s="150"/>
      <c r="Y8" s="90"/>
      <c r="Z8" s="89">
        <f t="shared" si="30"/>
        <v>0</v>
      </c>
      <c r="AA8" s="91">
        <f t="shared" si="7"/>
        <v>0</v>
      </c>
      <c r="AB8" s="157"/>
      <c r="AC8" s="92">
        <f t="shared" si="31"/>
        <v>0</v>
      </c>
      <c r="AD8" s="157"/>
      <c r="AE8" s="93">
        <f>IF(D8=0,0,DATEDIF(D8,AD8,"y")&amp;" tuổi "&amp;DATEDIF(D8,AD8,"ym")&amp;" tháng "&amp;DATEDIF(D8,AD8,"md")&amp;" ngày")</f>
        <v>0</v>
      </c>
      <c r="AF8" s="142" t="s">
        <v>225</v>
      </c>
      <c r="AG8" s="142"/>
      <c r="AH8" s="94" t="e">
        <f>IF(AND(AF8="Đặc biệt",E8="Nam"),VLOOKUP(D8,Tuoinghihuu!$F$228:$G$340,2,1),IF(AND(AF8="Bình thường",E8="Nam"),VLOOKUP(D8,Tuoinghihuu!$F$16:$G$185,2,1),IF(AND(AF8="Đặc biệt",E8="Nữ"),VLOOKUP(D8,Tuoinghihuu!$O$228:$P$340,2,1),VLOOKUP(D8,Tuoinghihuu!$O$16:$P$185,2,1))))</f>
        <v>#N/A</v>
      </c>
      <c r="AI8" s="95" t="e">
        <f t="shared" si="32"/>
        <v>#N/A</v>
      </c>
      <c r="AJ8" s="96" t="e">
        <f t="shared" si="10"/>
        <v>#N/A</v>
      </c>
      <c r="AK8" s="85" t="e">
        <f t="shared" si="33"/>
        <v>#N/A</v>
      </c>
      <c r="AL8" s="159"/>
      <c r="AM8" s="159"/>
      <c r="AN8" s="80">
        <f t="shared" si="34"/>
        <v>0</v>
      </c>
      <c r="AO8" s="86" t="e">
        <f t="shared" si="35"/>
        <v>#N/A</v>
      </c>
      <c r="AP8" s="97">
        <f t="shared" si="36"/>
        <v>0</v>
      </c>
      <c r="AQ8" s="86" t="e">
        <f t="shared" si="37"/>
        <v>#N/A</v>
      </c>
      <c r="AR8" s="86">
        <f t="shared" si="38"/>
        <v>0</v>
      </c>
      <c r="AS8" s="86" t="e">
        <f t="shared" si="39"/>
        <v>#N/A</v>
      </c>
      <c r="AT8" s="86">
        <f t="shared" si="40"/>
        <v>0</v>
      </c>
      <c r="AU8" s="86" t="e">
        <f t="shared" si="41"/>
        <v>#N/A</v>
      </c>
      <c r="AV8" s="86" t="e">
        <f t="shared" si="42"/>
        <v>#N/A</v>
      </c>
      <c r="AW8" s="86" t="e">
        <f t="shared" si="43"/>
        <v>#N/A</v>
      </c>
      <c r="AX8" s="86">
        <f t="shared" si="44"/>
        <v>0</v>
      </c>
      <c r="AY8" s="86" t="e">
        <f t="shared" si="45"/>
        <v>#N/A</v>
      </c>
    </row>
    <row r="9" spans="1:51" s="98" customFormat="1" ht="36.75" customHeight="1">
      <c r="A9" s="140">
        <f>+IF(B9=0,0,SUBTOTAL(3,$B$5:B9))</f>
        <v>0</v>
      </c>
      <c r="B9" s="141"/>
      <c r="C9" s="141"/>
      <c r="D9" s="142"/>
      <c r="E9" s="140"/>
      <c r="F9" s="140"/>
      <c r="G9" s="140"/>
      <c r="H9" s="140"/>
      <c r="I9" s="143"/>
      <c r="J9" s="144"/>
      <c r="K9" s="150"/>
      <c r="L9" s="88">
        <f t="shared" si="24"/>
        <v>0</v>
      </c>
      <c r="M9" s="152"/>
      <c r="N9" s="150"/>
      <c r="O9" s="89">
        <f t="shared" si="25"/>
        <v>0</v>
      </c>
      <c r="P9" s="150"/>
      <c r="Q9" s="89">
        <f t="shared" si="26"/>
        <v>0</v>
      </c>
      <c r="R9" s="150"/>
      <c r="S9" s="89">
        <f t="shared" si="27"/>
        <v>0</v>
      </c>
      <c r="T9" s="150"/>
      <c r="U9" s="89">
        <f t="shared" si="28"/>
        <v>0</v>
      </c>
      <c r="V9" s="150"/>
      <c r="W9" s="89">
        <f t="shared" si="29"/>
        <v>0</v>
      </c>
      <c r="X9" s="150"/>
      <c r="Y9" s="90"/>
      <c r="Z9" s="89">
        <f t="shared" si="30"/>
        <v>0</v>
      </c>
      <c r="AA9" s="91">
        <f t="shared" si="7"/>
        <v>0</v>
      </c>
      <c r="AB9" s="157"/>
      <c r="AC9" s="92">
        <f t="shared" si="31"/>
        <v>0</v>
      </c>
      <c r="AD9" s="157"/>
      <c r="AE9" s="93">
        <f>IF(D9=0,0,DATEDIF(D9,AD9,"y")&amp;" tuổi "&amp;DATEDIF(D9,AD9,"ym")&amp;" tháng "&amp;DATEDIF(D9,AD9,"md")&amp;" ngày")</f>
        <v>0</v>
      </c>
      <c r="AF9" s="142" t="s">
        <v>225</v>
      </c>
      <c r="AG9" s="142"/>
      <c r="AH9" s="94" t="e">
        <f>IF(AND(AF9="Đặc biệt",E9="Nam"),VLOOKUP(D9,Tuoinghihuu!$F$228:$G$340,2,1),IF(AND(AF9="Bình thường",E9="Nam"),VLOOKUP(D9,Tuoinghihuu!$F$16:$G$185,2,1),IF(AND(AF9="Đặc biệt",E9="Nữ"),VLOOKUP(D9,Tuoinghihuu!$O$228:$P$340,2,1),VLOOKUP(D9,Tuoinghihuu!$O$16:$P$185,2,1))))</f>
        <v>#N/A</v>
      </c>
      <c r="AI9" s="95" t="e">
        <f t="shared" si="32"/>
        <v>#N/A</v>
      </c>
      <c r="AJ9" s="96" t="e">
        <f t="shared" si="10"/>
        <v>#N/A</v>
      </c>
      <c r="AK9" s="85" t="e">
        <f t="shared" si="33"/>
        <v>#N/A</v>
      </c>
      <c r="AL9" s="159"/>
      <c r="AM9" s="159"/>
      <c r="AN9" s="80">
        <f t="shared" si="34"/>
        <v>0</v>
      </c>
      <c r="AO9" s="86" t="e">
        <f t="shared" si="35"/>
        <v>#N/A</v>
      </c>
      <c r="AP9" s="97">
        <f t="shared" si="36"/>
        <v>0</v>
      </c>
      <c r="AQ9" s="86" t="e">
        <f t="shared" si="37"/>
        <v>#N/A</v>
      </c>
      <c r="AR9" s="86">
        <f t="shared" si="38"/>
        <v>0</v>
      </c>
      <c r="AS9" s="86" t="e">
        <f t="shared" si="39"/>
        <v>#N/A</v>
      </c>
      <c r="AT9" s="86">
        <f t="shared" si="40"/>
        <v>0</v>
      </c>
      <c r="AU9" s="86" t="e">
        <f t="shared" si="41"/>
        <v>#N/A</v>
      </c>
      <c r="AV9" s="86" t="e">
        <f t="shared" si="42"/>
        <v>#N/A</v>
      </c>
      <c r="AW9" s="86" t="e">
        <f t="shared" si="43"/>
        <v>#N/A</v>
      </c>
      <c r="AX9" s="86">
        <f t="shared" si="44"/>
        <v>0</v>
      </c>
      <c r="AY9" s="86" t="e">
        <f t="shared" si="45"/>
        <v>#N/A</v>
      </c>
    </row>
    <row r="10" spans="1:51" s="98" customFormat="1" ht="36.75" customHeight="1">
      <c r="A10" s="140">
        <f>+IF(B10=0,0,SUBTOTAL(3,$B$5:B10))</f>
        <v>0</v>
      </c>
      <c r="B10" s="141"/>
      <c r="C10" s="141"/>
      <c r="D10" s="142"/>
      <c r="E10" s="140"/>
      <c r="F10" s="140"/>
      <c r="G10" s="140"/>
      <c r="H10" s="140"/>
      <c r="I10" s="143"/>
      <c r="J10" s="144"/>
      <c r="K10" s="150"/>
      <c r="L10" s="88">
        <f t="shared" si="24"/>
        <v>0</v>
      </c>
      <c r="M10" s="152"/>
      <c r="N10" s="150"/>
      <c r="O10" s="89">
        <f t="shared" si="25"/>
        <v>0</v>
      </c>
      <c r="P10" s="150"/>
      <c r="Q10" s="89">
        <f t="shared" si="26"/>
        <v>0</v>
      </c>
      <c r="R10" s="150"/>
      <c r="S10" s="89">
        <f t="shared" si="27"/>
        <v>0</v>
      </c>
      <c r="T10" s="150"/>
      <c r="U10" s="89">
        <f t="shared" si="28"/>
        <v>0</v>
      </c>
      <c r="V10" s="150"/>
      <c r="W10" s="89">
        <f t="shared" si="29"/>
        <v>0</v>
      </c>
      <c r="X10" s="150"/>
      <c r="Y10" s="90"/>
      <c r="Z10" s="89">
        <f t="shared" si="30"/>
        <v>0</v>
      </c>
      <c r="AA10" s="91">
        <f t="shared" si="7"/>
        <v>0</v>
      </c>
      <c r="AB10" s="157"/>
      <c r="AC10" s="92">
        <f t="shared" si="31"/>
        <v>0</v>
      </c>
      <c r="AD10" s="157"/>
      <c r="AE10" s="93">
        <f>IF(D10=0,0,DATEDIF(D10,AD10,"y")&amp;" tuổi "&amp;DATEDIF(D10,AD10,"ym")&amp;" tháng "&amp;DATEDIF(D10,AD10,"md")&amp;" ngày")</f>
        <v>0</v>
      </c>
      <c r="AF10" s="142" t="s">
        <v>225</v>
      </c>
      <c r="AG10" s="142"/>
      <c r="AH10" s="94" t="e">
        <f>IF(AND(AF10="Đặc biệt",E10="Nam"),VLOOKUP(D10,Tuoinghihuu!$F$228:$G$340,2,1),IF(AND(AF10="Bình thường",E10="Nam"),VLOOKUP(D10,Tuoinghihuu!$F$16:$G$185,2,1),IF(AND(AF10="Đặc biệt",E10="Nữ"),VLOOKUP(D10,Tuoinghihuu!$O$228:$P$340,2,1),VLOOKUP(D10,Tuoinghihuu!$O$16:$P$185,2,1))))</f>
        <v>#N/A</v>
      </c>
      <c r="AI10" s="95" t="e">
        <f t="shared" si="32"/>
        <v>#N/A</v>
      </c>
      <c r="AJ10" s="96" t="e">
        <f t="shared" si="10"/>
        <v>#N/A</v>
      </c>
      <c r="AK10" s="85" t="e">
        <f t="shared" si="33"/>
        <v>#N/A</v>
      </c>
      <c r="AL10" s="159"/>
      <c r="AM10" s="159"/>
      <c r="AN10" s="80">
        <f t="shared" si="34"/>
        <v>0</v>
      </c>
      <c r="AO10" s="86" t="e">
        <f t="shared" si="35"/>
        <v>#N/A</v>
      </c>
      <c r="AP10" s="97">
        <f t="shared" si="36"/>
        <v>0</v>
      </c>
      <c r="AQ10" s="86" t="e">
        <f t="shared" si="37"/>
        <v>#N/A</v>
      </c>
      <c r="AR10" s="86">
        <f t="shared" si="38"/>
        <v>0</v>
      </c>
      <c r="AS10" s="86" t="e">
        <f t="shared" si="39"/>
        <v>#N/A</v>
      </c>
      <c r="AT10" s="86">
        <f t="shared" si="40"/>
        <v>0</v>
      </c>
      <c r="AU10" s="86" t="e">
        <f t="shared" si="41"/>
        <v>#N/A</v>
      </c>
      <c r="AV10" s="86" t="e">
        <f t="shared" si="42"/>
        <v>#N/A</v>
      </c>
      <c r="AW10" s="86" t="e">
        <f t="shared" si="43"/>
        <v>#N/A</v>
      </c>
      <c r="AX10" s="86">
        <f t="shared" si="44"/>
        <v>0</v>
      </c>
      <c r="AY10" s="86" t="e">
        <f t="shared" si="45"/>
        <v>#N/A</v>
      </c>
    </row>
    <row r="11" spans="1:51" s="98" customFormat="1" ht="36.75" customHeight="1">
      <c r="A11" s="140">
        <f>+IF(B11=0,0,SUBTOTAL(3,$B$5:B11))</f>
        <v>0</v>
      </c>
      <c r="B11" s="141"/>
      <c r="C11" s="141"/>
      <c r="D11" s="142"/>
      <c r="E11" s="140"/>
      <c r="F11" s="140"/>
      <c r="G11" s="140"/>
      <c r="H11" s="140"/>
      <c r="I11" s="143"/>
      <c r="J11" s="144"/>
      <c r="K11" s="150"/>
      <c r="L11" s="88">
        <f t="shared" si="24"/>
        <v>0</v>
      </c>
      <c r="M11" s="152"/>
      <c r="N11" s="150"/>
      <c r="O11" s="89">
        <f t="shared" si="25"/>
        <v>0</v>
      </c>
      <c r="P11" s="150"/>
      <c r="Q11" s="89">
        <f t="shared" si="26"/>
        <v>0</v>
      </c>
      <c r="R11" s="150"/>
      <c r="S11" s="89">
        <f t="shared" si="27"/>
        <v>0</v>
      </c>
      <c r="T11" s="150"/>
      <c r="U11" s="89">
        <f t="shared" si="28"/>
        <v>0</v>
      </c>
      <c r="V11" s="150"/>
      <c r="W11" s="89">
        <f t="shared" si="29"/>
        <v>0</v>
      </c>
      <c r="X11" s="150"/>
      <c r="Y11" s="90"/>
      <c r="Z11" s="89">
        <f t="shared" si="30"/>
        <v>0</v>
      </c>
      <c r="AA11" s="91">
        <f t="shared" si="7"/>
        <v>0</v>
      </c>
      <c r="AB11" s="157"/>
      <c r="AC11" s="92">
        <f t="shared" si="31"/>
        <v>0</v>
      </c>
      <c r="AD11" s="157"/>
      <c r="AE11" s="93">
        <f>IF(D11=0,0,DATEDIF(D11,AD11,"y")&amp;" tuổi "&amp;DATEDIF(D11,AD11,"ym")&amp;" tháng "&amp;DATEDIF(D11,AD11,"md")&amp;" ngày")</f>
        <v>0</v>
      </c>
      <c r="AF11" s="142" t="s">
        <v>225</v>
      </c>
      <c r="AG11" s="142"/>
      <c r="AH11" s="94" t="e">
        <f>IF(AND(AF11="Đặc biệt",E11="Nam"),VLOOKUP(D11,Tuoinghihuu!$F$228:$G$340,2,1),IF(AND(AF11="Bình thường",E11="Nam"),VLOOKUP(D11,Tuoinghihuu!$F$16:$G$185,2,1),IF(AND(AF11="Đặc biệt",E11="Nữ"),VLOOKUP(D11,Tuoinghihuu!$O$228:$P$340,2,1),VLOOKUP(D11,Tuoinghihuu!$O$16:$P$185,2,1))))</f>
        <v>#N/A</v>
      </c>
      <c r="AI11" s="95" t="e">
        <f t="shared" si="32"/>
        <v>#N/A</v>
      </c>
      <c r="AJ11" s="96" t="e">
        <f t="shared" si="10"/>
        <v>#N/A</v>
      </c>
      <c r="AK11" s="85" t="e">
        <f t="shared" si="33"/>
        <v>#N/A</v>
      </c>
      <c r="AL11" s="159"/>
      <c r="AM11" s="159"/>
      <c r="AN11" s="80">
        <f t="shared" si="34"/>
        <v>0</v>
      </c>
      <c r="AO11" s="86" t="e">
        <f t="shared" si="35"/>
        <v>#N/A</v>
      </c>
      <c r="AP11" s="97">
        <f t="shared" si="36"/>
        <v>0</v>
      </c>
      <c r="AQ11" s="86" t="e">
        <f t="shared" si="37"/>
        <v>#N/A</v>
      </c>
      <c r="AR11" s="86">
        <f t="shared" si="38"/>
        <v>0</v>
      </c>
      <c r="AS11" s="86" t="e">
        <f t="shared" si="39"/>
        <v>#N/A</v>
      </c>
      <c r="AT11" s="86">
        <f t="shared" si="40"/>
        <v>0</v>
      </c>
      <c r="AU11" s="86" t="e">
        <f t="shared" si="41"/>
        <v>#N/A</v>
      </c>
      <c r="AV11" s="86" t="e">
        <f t="shared" si="42"/>
        <v>#N/A</v>
      </c>
      <c r="AW11" s="86" t="e">
        <f t="shared" si="43"/>
        <v>#N/A</v>
      </c>
      <c r="AX11" s="86">
        <f t="shared" si="44"/>
        <v>0</v>
      </c>
      <c r="AY11" s="86" t="e">
        <f t="shared" si="45"/>
        <v>#N/A</v>
      </c>
    </row>
    <row r="12" spans="1:51" s="98" customFormat="1" ht="36.75" customHeight="1">
      <c r="A12" s="140">
        <f>+IF(B12=0,0,SUBTOTAL(3,$B$5:B12))</f>
        <v>0</v>
      </c>
      <c r="B12" s="141"/>
      <c r="C12" s="141"/>
      <c r="D12" s="142"/>
      <c r="E12" s="140"/>
      <c r="F12" s="140"/>
      <c r="G12" s="140"/>
      <c r="H12" s="140"/>
      <c r="I12" s="143"/>
      <c r="J12" s="144"/>
      <c r="K12" s="150"/>
      <c r="L12" s="88">
        <f t="shared" si="24"/>
        <v>0</v>
      </c>
      <c r="M12" s="152"/>
      <c r="N12" s="150"/>
      <c r="O12" s="89">
        <f t="shared" si="25"/>
        <v>0</v>
      </c>
      <c r="P12" s="150"/>
      <c r="Q12" s="89">
        <f t="shared" si="26"/>
        <v>0</v>
      </c>
      <c r="R12" s="150"/>
      <c r="S12" s="89">
        <f t="shared" si="27"/>
        <v>0</v>
      </c>
      <c r="T12" s="150"/>
      <c r="U12" s="89">
        <f t="shared" si="28"/>
        <v>0</v>
      </c>
      <c r="V12" s="150"/>
      <c r="W12" s="89">
        <f t="shared" si="29"/>
        <v>0</v>
      </c>
      <c r="X12" s="150"/>
      <c r="Y12" s="90"/>
      <c r="Z12" s="89">
        <f t="shared" si="30"/>
        <v>0</v>
      </c>
      <c r="AA12" s="91">
        <f t="shared" si="7"/>
        <v>0</v>
      </c>
      <c r="AB12" s="157"/>
      <c r="AC12" s="92">
        <f t="shared" si="31"/>
        <v>0</v>
      </c>
      <c r="AD12" s="157"/>
      <c r="AE12" s="93">
        <f>IF(D12=0,0,DATEDIF(D12,AD12,"y")&amp;" tuổi "&amp;DATEDIF(D12,AD12,"ym")&amp;" tháng "&amp;DATEDIF(D12,AD12,"md")&amp;" ngày")</f>
        <v>0</v>
      </c>
      <c r="AF12" s="142" t="s">
        <v>225</v>
      </c>
      <c r="AG12" s="142"/>
      <c r="AH12" s="94" t="e">
        <f>IF(AND(AF12="Đặc biệt",E12="Nam"),VLOOKUP(D12,Tuoinghihuu!$F$228:$G$340,2,1),IF(AND(AF12="Bình thường",E12="Nam"),VLOOKUP(D12,Tuoinghihuu!$F$16:$G$185,2,1),IF(AND(AF12="Đặc biệt",E12="Nữ"),VLOOKUP(D12,Tuoinghihuu!$O$228:$P$340,2,1),VLOOKUP(D12,Tuoinghihuu!$O$16:$P$185,2,1))))</f>
        <v>#N/A</v>
      </c>
      <c r="AI12" s="95" t="e">
        <f t="shared" si="32"/>
        <v>#N/A</v>
      </c>
      <c r="AJ12" s="96" t="e">
        <f t="shared" si="10"/>
        <v>#N/A</v>
      </c>
      <c r="AK12" s="85" t="e">
        <f t="shared" si="33"/>
        <v>#N/A</v>
      </c>
      <c r="AL12" s="159"/>
      <c r="AM12" s="159"/>
      <c r="AN12" s="80">
        <f t="shared" si="34"/>
        <v>0</v>
      </c>
      <c r="AO12" s="86" t="e">
        <f t="shared" si="35"/>
        <v>#N/A</v>
      </c>
      <c r="AP12" s="97">
        <f t="shared" si="36"/>
        <v>0</v>
      </c>
      <c r="AQ12" s="86" t="e">
        <f t="shared" si="37"/>
        <v>#N/A</v>
      </c>
      <c r="AR12" s="86">
        <f t="shared" si="38"/>
        <v>0</v>
      </c>
      <c r="AS12" s="86" t="e">
        <f t="shared" si="39"/>
        <v>#N/A</v>
      </c>
      <c r="AT12" s="86">
        <f t="shared" si="40"/>
        <v>0</v>
      </c>
      <c r="AU12" s="86" t="e">
        <f t="shared" si="41"/>
        <v>#N/A</v>
      </c>
      <c r="AV12" s="86" t="e">
        <f t="shared" si="42"/>
        <v>#N/A</v>
      </c>
      <c r="AW12" s="86" t="e">
        <f t="shared" si="43"/>
        <v>#N/A</v>
      </c>
      <c r="AX12" s="86">
        <f t="shared" si="44"/>
        <v>0</v>
      </c>
      <c r="AY12" s="86" t="e">
        <f t="shared" si="45"/>
        <v>#N/A</v>
      </c>
    </row>
    <row r="13" spans="1:51" s="98" customFormat="1" ht="36.75" customHeight="1">
      <c r="A13" s="140">
        <f>+IF(B13=0,0,SUBTOTAL(3,$B$5:B13))</f>
        <v>0</v>
      </c>
      <c r="B13" s="141"/>
      <c r="C13" s="141"/>
      <c r="D13" s="142"/>
      <c r="E13" s="140"/>
      <c r="F13" s="140"/>
      <c r="G13" s="140"/>
      <c r="H13" s="140"/>
      <c r="I13" s="143"/>
      <c r="J13" s="144"/>
      <c r="K13" s="150"/>
      <c r="L13" s="88">
        <f t="shared" si="24"/>
        <v>0</v>
      </c>
      <c r="M13" s="152"/>
      <c r="N13" s="150"/>
      <c r="O13" s="89">
        <f t="shared" si="25"/>
        <v>0</v>
      </c>
      <c r="P13" s="150"/>
      <c r="Q13" s="89">
        <f t="shared" si="26"/>
        <v>0</v>
      </c>
      <c r="R13" s="150"/>
      <c r="S13" s="89">
        <f t="shared" si="27"/>
        <v>0</v>
      </c>
      <c r="T13" s="150"/>
      <c r="U13" s="89">
        <f t="shared" si="28"/>
        <v>0</v>
      </c>
      <c r="V13" s="150"/>
      <c r="W13" s="89">
        <f t="shared" si="29"/>
        <v>0</v>
      </c>
      <c r="X13" s="150"/>
      <c r="Y13" s="90"/>
      <c r="Z13" s="89">
        <f t="shared" si="30"/>
        <v>0</v>
      </c>
      <c r="AA13" s="91">
        <f t="shared" si="7"/>
        <v>0</v>
      </c>
      <c r="AB13" s="157"/>
      <c r="AC13" s="92">
        <f t="shared" si="31"/>
        <v>0</v>
      </c>
      <c r="AD13" s="157"/>
      <c r="AE13" s="93">
        <f>IF(D13=0,0,DATEDIF(D13,AD13,"y")&amp;" tuổi "&amp;DATEDIF(D13,AD13,"ym")&amp;" tháng "&amp;DATEDIF(D13,AD13,"md")&amp;" ngày")</f>
        <v>0</v>
      </c>
      <c r="AF13" s="142" t="s">
        <v>225</v>
      </c>
      <c r="AG13" s="142"/>
      <c r="AH13" s="94" t="e">
        <f>IF(AND(AF13="Đặc biệt",E13="Nam"),VLOOKUP(D13,Tuoinghihuu!$F$228:$G$340,2,1),IF(AND(AF13="Bình thường",E13="Nam"),VLOOKUP(D13,Tuoinghihuu!$F$16:$G$185,2,1),IF(AND(AF13="Đặc biệt",E13="Nữ"),VLOOKUP(D13,Tuoinghihuu!$O$228:$P$340,2,1),VLOOKUP(D13,Tuoinghihuu!$O$16:$P$185,2,1))))</f>
        <v>#N/A</v>
      </c>
      <c r="AI13" s="95" t="e">
        <f t="shared" si="32"/>
        <v>#N/A</v>
      </c>
      <c r="AJ13" s="96" t="e">
        <f t="shared" si="10"/>
        <v>#N/A</v>
      </c>
      <c r="AK13" s="85" t="e">
        <f t="shared" si="33"/>
        <v>#N/A</v>
      </c>
      <c r="AL13" s="159"/>
      <c r="AM13" s="159"/>
      <c r="AN13" s="80">
        <f t="shared" si="34"/>
        <v>0</v>
      </c>
      <c r="AO13" s="86" t="e">
        <f t="shared" si="35"/>
        <v>#N/A</v>
      </c>
      <c r="AP13" s="97">
        <f t="shared" si="36"/>
        <v>0</v>
      </c>
      <c r="AQ13" s="86" t="e">
        <f t="shared" si="37"/>
        <v>#N/A</v>
      </c>
      <c r="AR13" s="86">
        <f t="shared" si="38"/>
        <v>0</v>
      </c>
      <c r="AS13" s="86" t="e">
        <f t="shared" si="39"/>
        <v>#N/A</v>
      </c>
      <c r="AT13" s="86">
        <f t="shared" si="40"/>
        <v>0</v>
      </c>
      <c r="AU13" s="86" t="e">
        <f t="shared" si="41"/>
        <v>#N/A</v>
      </c>
      <c r="AV13" s="86" t="e">
        <f t="shared" si="42"/>
        <v>#N/A</v>
      </c>
      <c r="AW13" s="86" t="e">
        <f t="shared" si="43"/>
        <v>#N/A</v>
      </c>
      <c r="AX13" s="86">
        <f t="shared" si="44"/>
        <v>0</v>
      </c>
      <c r="AY13" s="86" t="e">
        <f t="shared" si="45"/>
        <v>#N/A</v>
      </c>
    </row>
    <row r="14" spans="1:51" s="98" customFormat="1" ht="36.75" customHeight="1">
      <c r="A14" s="140">
        <f>+IF(B14=0,0,SUBTOTAL(3,$B$5:B14))</f>
        <v>0</v>
      </c>
      <c r="B14" s="141"/>
      <c r="C14" s="141"/>
      <c r="D14" s="142"/>
      <c r="E14" s="140"/>
      <c r="F14" s="140"/>
      <c r="G14" s="140"/>
      <c r="H14" s="140"/>
      <c r="I14" s="143"/>
      <c r="J14" s="144"/>
      <c r="K14" s="150"/>
      <c r="L14" s="88">
        <f t="shared" si="24"/>
        <v>0</v>
      </c>
      <c r="M14" s="152"/>
      <c r="N14" s="150"/>
      <c r="O14" s="89">
        <f t="shared" si="25"/>
        <v>0</v>
      </c>
      <c r="P14" s="150"/>
      <c r="Q14" s="89">
        <f t="shared" si="26"/>
        <v>0</v>
      </c>
      <c r="R14" s="150"/>
      <c r="S14" s="89">
        <f t="shared" si="27"/>
        <v>0</v>
      </c>
      <c r="T14" s="150"/>
      <c r="U14" s="89">
        <f t="shared" si="28"/>
        <v>0</v>
      </c>
      <c r="V14" s="150"/>
      <c r="W14" s="89">
        <f t="shared" si="29"/>
        <v>0</v>
      </c>
      <c r="X14" s="150"/>
      <c r="Y14" s="90"/>
      <c r="Z14" s="89">
        <f t="shared" si="30"/>
        <v>0</v>
      </c>
      <c r="AA14" s="91">
        <f t="shared" si="7"/>
        <v>0</v>
      </c>
      <c r="AB14" s="157"/>
      <c r="AC14" s="92">
        <f t="shared" si="31"/>
        <v>0</v>
      </c>
      <c r="AD14" s="157"/>
      <c r="AE14" s="93">
        <f>IF(D14=0,0,DATEDIF(D14,AD14,"y")&amp;" tuổi "&amp;DATEDIF(D14,AD14,"ym")&amp;" tháng "&amp;DATEDIF(D14,AD14,"md")&amp;" ngày")</f>
        <v>0</v>
      </c>
      <c r="AF14" s="142" t="s">
        <v>225</v>
      </c>
      <c r="AG14" s="142"/>
      <c r="AH14" s="94" t="e">
        <f>IF(AND(AF14="Đặc biệt",E14="Nam"),VLOOKUP(D14,Tuoinghihuu!$F$228:$G$340,2,1),IF(AND(AF14="Bình thường",E14="Nam"),VLOOKUP(D14,Tuoinghihuu!$F$16:$G$185,2,1),IF(AND(AF14="Đặc biệt",E14="Nữ"),VLOOKUP(D14,Tuoinghihuu!$O$228:$P$340,2,1),VLOOKUP(D14,Tuoinghihuu!$O$16:$P$185,2,1))))</f>
        <v>#N/A</v>
      </c>
      <c r="AI14" s="95" t="e">
        <f t="shared" si="32"/>
        <v>#N/A</v>
      </c>
      <c r="AJ14" s="96" t="e">
        <f t="shared" si="10"/>
        <v>#N/A</v>
      </c>
      <c r="AK14" s="85" t="e">
        <f t="shared" si="33"/>
        <v>#N/A</v>
      </c>
      <c r="AL14" s="159"/>
      <c r="AM14" s="159"/>
      <c r="AN14" s="80">
        <f t="shared" si="34"/>
        <v>0</v>
      </c>
      <c r="AO14" s="86" t="e">
        <f t="shared" si="35"/>
        <v>#N/A</v>
      </c>
      <c r="AP14" s="97">
        <f t="shared" si="36"/>
        <v>0</v>
      </c>
      <c r="AQ14" s="86" t="e">
        <f t="shared" si="37"/>
        <v>#N/A</v>
      </c>
      <c r="AR14" s="86">
        <f t="shared" si="38"/>
        <v>0</v>
      </c>
      <c r="AS14" s="86" t="e">
        <f t="shared" si="39"/>
        <v>#N/A</v>
      </c>
      <c r="AT14" s="86">
        <f t="shared" si="40"/>
        <v>0</v>
      </c>
      <c r="AU14" s="86" t="e">
        <f t="shared" si="41"/>
        <v>#N/A</v>
      </c>
      <c r="AV14" s="86" t="e">
        <f t="shared" si="42"/>
        <v>#N/A</v>
      </c>
      <c r="AW14" s="86" t="e">
        <f t="shared" si="43"/>
        <v>#N/A</v>
      </c>
      <c r="AX14" s="86">
        <f t="shared" si="44"/>
        <v>0</v>
      </c>
      <c r="AY14" s="86" t="e">
        <f t="shared" si="45"/>
        <v>#N/A</v>
      </c>
    </row>
    <row r="15" spans="1:51" s="98" customFormat="1" ht="36.75" customHeight="1">
      <c r="A15" s="140">
        <f>+IF(B15=0,0,SUBTOTAL(3,$B$5:B15))</f>
        <v>0</v>
      </c>
      <c r="B15" s="141"/>
      <c r="C15" s="141"/>
      <c r="D15" s="142"/>
      <c r="E15" s="140"/>
      <c r="F15" s="140"/>
      <c r="G15" s="140"/>
      <c r="H15" s="140"/>
      <c r="I15" s="143"/>
      <c r="J15" s="144"/>
      <c r="K15" s="150"/>
      <c r="L15" s="88">
        <f t="shared" si="24"/>
        <v>0</v>
      </c>
      <c r="M15" s="152"/>
      <c r="N15" s="150"/>
      <c r="O15" s="89">
        <f t="shared" si="25"/>
        <v>0</v>
      </c>
      <c r="P15" s="150"/>
      <c r="Q15" s="89">
        <f t="shared" si="26"/>
        <v>0</v>
      </c>
      <c r="R15" s="150"/>
      <c r="S15" s="89">
        <f t="shared" si="27"/>
        <v>0</v>
      </c>
      <c r="T15" s="150"/>
      <c r="U15" s="89">
        <f t="shared" si="28"/>
        <v>0</v>
      </c>
      <c r="V15" s="150"/>
      <c r="W15" s="89">
        <f t="shared" si="29"/>
        <v>0</v>
      </c>
      <c r="X15" s="150"/>
      <c r="Y15" s="90"/>
      <c r="Z15" s="89">
        <f t="shared" si="30"/>
        <v>0</v>
      </c>
      <c r="AA15" s="91">
        <f t="shared" si="7"/>
        <v>0</v>
      </c>
      <c r="AB15" s="157"/>
      <c r="AC15" s="92">
        <f t="shared" si="31"/>
        <v>0</v>
      </c>
      <c r="AD15" s="157"/>
      <c r="AE15" s="93">
        <f>IF(D15=0,0,DATEDIF(D15,AD15,"y")&amp;" tuổi "&amp;DATEDIF(D15,AD15,"ym")&amp;" tháng "&amp;DATEDIF(D15,AD15,"md")&amp;" ngày")</f>
        <v>0</v>
      </c>
      <c r="AF15" s="142" t="s">
        <v>225</v>
      </c>
      <c r="AG15" s="142"/>
      <c r="AH15" s="94" t="e">
        <f>IF(AND(AF15="Đặc biệt",E15="Nam"),VLOOKUP(D15,Tuoinghihuu!$F$228:$G$340,2,1),IF(AND(AF15="Bình thường",E15="Nam"),VLOOKUP(D15,Tuoinghihuu!$F$16:$G$185,2,1),IF(AND(AF15="Đặc biệt",E15="Nữ"),VLOOKUP(D15,Tuoinghihuu!$O$228:$P$340,2,1),VLOOKUP(D15,Tuoinghihuu!$O$16:$P$185,2,1))))</f>
        <v>#N/A</v>
      </c>
      <c r="AI15" s="95" t="e">
        <f t="shared" si="32"/>
        <v>#N/A</v>
      </c>
      <c r="AJ15" s="96" t="e">
        <f t="shared" si="10"/>
        <v>#N/A</v>
      </c>
      <c r="AK15" s="85" t="e">
        <f t="shared" si="33"/>
        <v>#N/A</v>
      </c>
      <c r="AL15" s="159"/>
      <c r="AM15" s="159"/>
      <c r="AN15" s="80">
        <f t="shared" si="34"/>
        <v>0</v>
      </c>
      <c r="AO15" s="86" t="e">
        <f t="shared" si="35"/>
        <v>#N/A</v>
      </c>
      <c r="AP15" s="97">
        <f t="shared" si="36"/>
        <v>0</v>
      </c>
      <c r="AQ15" s="86" t="e">
        <f t="shared" si="37"/>
        <v>#N/A</v>
      </c>
      <c r="AR15" s="86">
        <f t="shared" si="38"/>
        <v>0</v>
      </c>
      <c r="AS15" s="86" t="e">
        <f t="shared" si="39"/>
        <v>#N/A</v>
      </c>
      <c r="AT15" s="86">
        <f t="shared" si="40"/>
        <v>0</v>
      </c>
      <c r="AU15" s="86" t="e">
        <f t="shared" si="41"/>
        <v>#N/A</v>
      </c>
      <c r="AV15" s="86" t="e">
        <f t="shared" si="42"/>
        <v>#N/A</v>
      </c>
      <c r="AW15" s="86" t="e">
        <f t="shared" si="43"/>
        <v>#N/A</v>
      </c>
      <c r="AX15" s="86">
        <f t="shared" si="44"/>
        <v>0</v>
      </c>
      <c r="AY15" s="86" t="e">
        <f t="shared" si="45"/>
        <v>#N/A</v>
      </c>
    </row>
    <row r="16" spans="1:51" s="98" customFormat="1" ht="36.75" customHeight="1">
      <c r="A16" s="140">
        <f>+IF(B16=0,0,SUBTOTAL(3,$B$5:B16))</f>
        <v>0</v>
      </c>
      <c r="B16" s="141"/>
      <c r="C16" s="141"/>
      <c r="D16" s="142"/>
      <c r="E16" s="140"/>
      <c r="F16" s="140"/>
      <c r="G16" s="140"/>
      <c r="H16" s="140"/>
      <c r="I16" s="143"/>
      <c r="J16" s="144"/>
      <c r="K16" s="150"/>
      <c r="L16" s="88">
        <f t="shared" si="24"/>
        <v>0</v>
      </c>
      <c r="M16" s="152"/>
      <c r="N16" s="150"/>
      <c r="O16" s="89">
        <f t="shared" si="25"/>
        <v>0</v>
      </c>
      <c r="P16" s="150"/>
      <c r="Q16" s="89">
        <f t="shared" si="26"/>
        <v>0</v>
      </c>
      <c r="R16" s="150"/>
      <c r="S16" s="89">
        <f t="shared" si="27"/>
        <v>0</v>
      </c>
      <c r="T16" s="150"/>
      <c r="U16" s="89">
        <f t="shared" si="28"/>
        <v>0</v>
      </c>
      <c r="V16" s="150"/>
      <c r="W16" s="89">
        <f t="shared" si="29"/>
        <v>0</v>
      </c>
      <c r="X16" s="150"/>
      <c r="Y16" s="90"/>
      <c r="Z16" s="89">
        <f t="shared" si="30"/>
        <v>0</v>
      </c>
      <c r="AA16" s="91">
        <f t="shared" si="7"/>
        <v>0</v>
      </c>
      <c r="AB16" s="157"/>
      <c r="AC16" s="92">
        <f t="shared" si="31"/>
        <v>0</v>
      </c>
      <c r="AD16" s="157"/>
      <c r="AE16" s="93">
        <f>IF(D16=0,0,DATEDIF(D16,AD16,"y")&amp;" tuổi "&amp;DATEDIF(D16,AD16,"ym")&amp;" tháng "&amp;DATEDIF(D16,AD16,"md")&amp;" ngày")</f>
        <v>0</v>
      </c>
      <c r="AF16" s="142" t="s">
        <v>225</v>
      </c>
      <c r="AG16" s="142"/>
      <c r="AH16" s="94" t="e">
        <f>IF(AND(AF16="Đặc biệt",E16="Nam"),VLOOKUP(D16,Tuoinghihuu!$F$228:$G$340,2,1),IF(AND(AF16="Bình thường",E16="Nam"),VLOOKUP(D16,Tuoinghihuu!$F$16:$G$185,2,1),IF(AND(AF16="Đặc biệt",E16="Nữ"),VLOOKUP(D16,Tuoinghihuu!$O$228:$P$340,2,1),VLOOKUP(D16,Tuoinghihuu!$O$16:$P$185,2,1))))</f>
        <v>#N/A</v>
      </c>
      <c r="AI16" s="95" t="e">
        <f t="shared" si="32"/>
        <v>#N/A</v>
      </c>
      <c r="AJ16" s="96" t="e">
        <f t="shared" si="10"/>
        <v>#N/A</v>
      </c>
      <c r="AK16" s="85" t="e">
        <f t="shared" si="33"/>
        <v>#N/A</v>
      </c>
      <c r="AL16" s="159"/>
      <c r="AM16" s="159"/>
      <c r="AN16" s="80">
        <f t="shared" si="34"/>
        <v>0</v>
      </c>
      <c r="AO16" s="86" t="e">
        <f t="shared" si="35"/>
        <v>#N/A</v>
      </c>
      <c r="AP16" s="97">
        <f t="shared" si="36"/>
        <v>0</v>
      </c>
      <c r="AQ16" s="86" t="e">
        <f t="shared" si="37"/>
        <v>#N/A</v>
      </c>
      <c r="AR16" s="86">
        <f t="shared" si="38"/>
        <v>0</v>
      </c>
      <c r="AS16" s="86" t="e">
        <f t="shared" si="39"/>
        <v>#N/A</v>
      </c>
      <c r="AT16" s="86">
        <f t="shared" si="40"/>
        <v>0</v>
      </c>
      <c r="AU16" s="86" t="e">
        <f t="shared" si="41"/>
        <v>#N/A</v>
      </c>
      <c r="AV16" s="86" t="e">
        <f t="shared" si="42"/>
        <v>#N/A</v>
      </c>
      <c r="AW16" s="86" t="e">
        <f t="shared" si="43"/>
        <v>#N/A</v>
      </c>
      <c r="AX16" s="86">
        <f t="shared" si="44"/>
        <v>0</v>
      </c>
      <c r="AY16" s="86" t="e">
        <f t="shared" si="45"/>
        <v>#N/A</v>
      </c>
    </row>
    <row r="17" spans="1:51" s="98" customFormat="1" ht="36.75" customHeight="1">
      <c r="A17" s="140">
        <f>+IF(B17=0,0,SUBTOTAL(3,$B$5:B17))</f>
        <v>0</v>
      </c>
      <c r="B17" s="141"/>
      <c r="C17" s="141"/>
      <c r="D17" s="142"/>
      <c r="E17" s="140"/>
      <c r="F17" s="140"/>
      <c r="G17" s="140"/>
      <c r="H17" s="140"/>
      <c r="I17" s="143"/>
      <c r="J17" s="144"/>
      <c r="K17" s="150"/>
      <c r="L17" s="88">
        <f t="shared" si="24"/>
        <v>0</v>
      </c>
      <c r="M17" s="152"/>
      <c r="N17" s="150"/>
      <c r="O17" s="89">
        <f t="shared" si="25"/>
        <v>0</v>
      </c>
      <c r="P17" s="150"/>
      <c r="Q17" s="89">
        <f t="shared" si="26"/>
        <v>0</v>
      </c>
      <c r="R17" s="150"/>
      <c r="S17" s="89">
        <f t="shared" si="27"/>
        <v>0</v>
      </c>
      <c r="T17" s="150"/>
      <c r="U17" s="89">
        <f t="shared" si="28"/>
        <v>0</v>
      </c>
      <c r="V17" s="150"/>
      <c r="W17" s="89">
        <f t="shared" si="29"/>
        <v>0</v>
      </c>
      <c r="X17" s="150"/>
      <c r="Y17" s="90"/>
      <c r="Z17" s="89">
        <f t="shared" si="30"/>
        <v>0</v>
      </c>
      <c r="AA17" s="91">
        <f t="shared" si="7"/>
        <v>0</v>
      </c>
      <c r="AB17" s="157"/>
      <c r="AC17" s="92">
        <f t="shared" si="31"/>
        <v>0</v>
      </c>
      <c r="AD17" s="157"/>
      <c r="AE17" s="93">
        <f>IF(D17=0,0,DATEDIF(D17,AD17,"y")&amp;" tuổi "&amp;DATEDIF(D17,AD17,"ym")&amp;" tháng "&amp;DATEDIF(D17,AD17,"md")&amp;" ngày")</f>
        <v>0</v>
      </c>
      <c r="AF17" s="142" t="s">
        <v>225</v>
      </c>
      <c r="AG17" s="142"/>
      <c r="AH17" s="94" t="e">
        <f>IF(AND(AF17="Đặc biệt",E17="Nam"),VLOOKUP(D17,Tuoinghihuu!$F$228:$G$340,2,1),IF(AND(AF17="Bình thường",E17="Nam"),VLOOKUP(D17,Tuoinghihuu!$F$16:$G$185,2,1),IF(AND(AF17="Đặc biệt",E17="Nữ"),VLOOKUP(D17,Tuoinghihuu!$O$228:$P$340,2,1),VLOOKUP(D17,Tuoinghihuu!$O$16:$P$185,2,1))))</f>
        <v>#N/A</v>
      </c>
      <c r="AI17" s="95" t="e">
        <f t="shared" si="32"/>
        <v>#N/A</v>
      </c>
      <c r="AJ17" s="96" t="e">
        <f t="shared" si="10"/>
        <v>#N/A</v>
      </c>
      <c r="AK17" s="85" t="e">
        <f t="shared" si="33"/>
        <v>#N/A</v>
      </c>
      <c r="AL17" s="159"/>
      <c r="AM17" s="159"/>
      <c r="AN17" s="80">
        <f t="shared" si="34"/>
        <v>0</v>
      </c>
      <c r="AO17" s="86" t="e">
        <f t="shared" si="35"/>
        <v>#N/A</v>
      </c>
      <c r="AP17" s="97">
        <f t="shared" si="36"/>
        <v>0</v>
      </c>
      <c r="AQ17" s="86" t="e">
        <f t="shared" si="37"/>
        <v>#N/A</v>
      </c>
      <c r="AR17" s="86">
        <f t="shared" si="38"/>
        <v>0</v>
      </c>
      <c r="AS17" s="86" t="e">
        <f t="shared" si="39"/>
        <v>#N/A</v>
      </c>
      <c r="AT17" s="86">
        <f t="shared" si="40"/>
        <v>0</v>
      </c>
      <c r="AU17" s="86" t="e">
        <f t="shared" si="41"/>
        <v>#N/A</v>
      </c>
      <c r="AV17" s="86" t="e">
        <f t="shared" si="42"/>
        <v>#N/A</v>
      </c>
      <c r="AW17" s="86" t="e">
        <f t="shared" si="43"/>
        <v>#N/A</v>
      </c>
      <c r="AX17" s="86">
        <f t="shared" si="44"/>
        <v>0</v>
      </c>
      <c r="AY17" s="86" t="e">
        <f t="shared" si="45"/>
        <v>#N/A</v>
      </c>
    </row>
    <row r="18" spans="1:51" s="98" customFormat="1" ht="36.75" customHeight="1">
      <c r="A18" s="140">
        <f>+IF(B18=0,0,SUBTOTAL(3,$B$5:B18))</f>
        <v>0</v>
      </c>
      <c r="B18" s="141"/>
      <c r="C18" s="141"/>
      <c r="D18" s="142"/>
      <c r="E18" s="140"/>
      <c r="F18" s="140"/>
      <c r="G18" s="140"/>
      <c r="H18" s="140"/>
      <c r="I18" s="143"/>
      <c r="J18" s="144"/>
      <c r="K18" s="150"/>
      <c r="L18" s="88">
        <f t="shared" si="24"/>
        <v>0</v>
      </c>
      <c r="M18" s="152"/>
      <c r="N18" s="150"/>
      <c r="O18" s="89">
        <f t="shared" si="25"/>
        <v>0</v>
      </c>
      <c r="P18" s="150"/>
      <c r="Q18" s="89">
        <f t="shared" si="26"/>
        <v>0</v>
      </c>
      <c r="R18" s="150"/>
      <c r="S18" s="89">
        <f t="shared" si="27"/>
        <v>0</v>
      </c>
      <c r="T18" s="150"/>
      <c r="U18" s="89">
        <f t="shared" si="28"/>
        <v>0</v>
      </c>
      <c r="V18" s="150"/>
      <c r="W18" s="89">
        <f t="shared" si="29"/>
        <v>0</v>
      </c>
      <c r="X18" s="150"/>
      <c r="Y18" s="90"/>
      <c r="Z18" s="89">
        <f t="shared" si="30"/>
        <v>0</v>
      </c>
      <c r="AA18" s="91">
        <f t="shared" si="7"/>
        <v>0</v>
      </c>
      <c r="AB18" s="157"/>
      <c r="AC18" s="92">
        <f t="shared" si="31"/>
        <v>0</v>
      </c>
      <c r="AD18" s="157"/>
      <c r="AE18" s="93">
        <f>IF(D18=0,0,DATEDIF(D18,AD18,"y")&amp;" tuổi "&amp;DATEDIF(D18,AD18,"ym")&amp;" tháng "&amp;DATEDIF(D18,AD18,"md")&amp;" ngày")</f>
        <v>0</v>
      </c>
      <c r="AF18" s="142" t="s">
        <v>225</v>
      </c>
      <c r="AG18" s="142"/>
      <c r="AH18" s="94" t="e">
        <f>IF(AND(AF18="Đặc biệt",E18="Nam"),VLOOKUP(D18,Tuoinghihuu!$F$228:$G$340,2,1),IF(AND(AF18="Bình thường",E18="Nam"),VLOOKUP(D18,Tuoinghihuu!$F$16:$G$185,2,1),IF(AND(AF18="Đặc biệt",E18="Nữ"),VLOOKUP(D18,Tuoinghihuu!$O$228:$P$340,2,1),VLOOKUP(D18,Tuoinghihuu!$O$16:$P$185,2,1))))</f>
        <v>#N/A</v>
      </c>
      <c r="AI18" s="95" t="e">
        <f t="shared" si="32"/>
        <v>#N/A</v>
      </c>
      <c r="AJ18" s="96" t="e">
        <f t="shared" si="10"/>
        <v>#N/A</v>
      </c>
      <c r="AK18" s="85" t="e">
        <f t="shared" si="33"/>
        <v>#N/A</v>
      </c>
      <c r="AL18" s="159"/>
      <c r="AM18" s="159"/>
      <c r="AN18" s="80">
        <f t="shared" si="34"/>
        <v>0</v>
      </c>
      <c r="AO18" s="86" t="e">
        <f t="shared" si="35"/>
        <v>#N/A</v>
      </c>
      <c r="AP18" s="97">
        <f t="shared" si="36"/>
        <v>0</v>
      </c>
      <c r="AQ18" s="86" t="e">
        <f t="shared" si="37"/>
        <v>#N/A</v>
      </c>
      <c r="AR18" s="86">
        <f t="shared" si="38"/>
        <v>0</v>
      </c>
      <c r="AS18" s="86" t="e">
        <f t="shared" si="39"/>
        <v>#N/A</v>
      </c>
      <c r="AT18" s="86">
        <f t="shared" si="40"/>
        <v>0</v>
      </c>
      <c r="AU18" s="86" t="e">
        <f t="shared" si="41"/>
        <v>#N/A</v>
      </c>
      <c r="AV18" s="86" t="e">
        <f t="shared" si="42"/>
        <v>#N/A</v>
      </c>
      <c r="AW18" s="86" t="e">
        <f t="shared" si="43"/>
        <v>#N/A</v>
      </c>
      <c r="AX18" s="86">
        <f t="shared" si="44"/>
        <v>0</v>
      </c>
      <c r="AY18" s="86" t="e">
        <f t="shared" si="45"/>
        <v>#N/A</v>
      </c>
    </row>
    <row r="19" spans="1:51" s="98" customFormat="1" ht="36.75" customHeight="1">
      <c r="A19" s="140">
        <f>+IF(B19=0,0,SUBTOTAL(3,$B$5:B19))</f>
        <v>0</v>
      </c>
      <c r="B19" s="141"/>
      <c r="C19" s="141"/>
      <c r="D19" s="142"/>
      <c r="E19" s="140"/>
      <c r="F19" s="140"/>
      <c r="G19" s="140"/>
      <c r="H19" s="140"/>
      <c r="I19" s="143"/>
      <c r="J19" s="144"/>
      <c r="K19" s="150"/>
      <c r="L19" s="88">
        <f t="shared" si="24"/>
        <v>0</v>
      </c>
      <c r="M19" s="152"/>
      <c r="N19" s="150"/>
      <c r="O19" s="89">
        <f t="shared" si="25"/>
        <v>0</v>
      </c>
      <c r="P19" s="150"/>
      <c r="Q19" s="89">
        <f t="shared" si="26"/>
        <v>0</v>
      </c>
      <c r="R19" s="150"/>
      <c r="S19" s="89">
        <f t="shared" si="27"/>
        <v>0</v>
      </c>
      <c r="T19" s="150"/>
      <c r="U19" s="89">
        <f t="shared" si="28"/>
        <v>0</v>
      </c>
      <c r="V19" s="150"/>
      <c r="W19" s="89">
        <f t="shared" si="29"/>
        <v>0</v>
      </c>
      <c r="X19" s="150"/>
      <c r="Y19" s="90"/>
      <c r="Z19" s="89">
        <f t="shared" si="30"/>
        <v>0</v>
      </c>
      <c r="AA19" s="91">
        <f t="shared" si="7"/>
        <v>0</v>
      </c>
      <c r="AB19" s="157"/>
      <c r="AC19" s="92">
        <f t="shared" si="31"/>
        <v>0</v>
      </c>
      <c r="AD19" s="157"/>
      <c r="AE19" s="93">
        <f>IF(D19=0,0,DATEDIF(D19,AD19,"y")&amp;" tuổi "&amp;DATEDIF(D19,AD19,"ym")&amp;" tháng "&amp;DATEDIF(D19,AD19,"md")&amp;" ngày")</f>
        <v>0</v>
      </c>
      <c r="AF19" s="142" t="s">
        <v>225</v>
      </c>
      <c r="AG19" s="142"/>
      <c r="AH19" s="94" t="e">
        <f>IF(AND(AF19="Đặc biệt",E19="Nam"),VLOOKUP(D19,Tuoinghihuu!$F$228:$G$340,2,1),IF(AND(AF19="Bình thường",E19="Nam"),VLOOKUP(D19,Tuoinghihuu!$F$16:$G$185,2,1),IF(AND(AF19="Đặc biệt",E19="Nữ"),VLOOKUP(D19,Tuoinghihuu!$O$228:$P$340,2,1),VLOOKUP(D19,Tuoinghihuu!$O$16:$P$185,2,1))))</f>
        <v>#N/A</v>
      </c>
      <c r="AI19" s="95" t="e">
        <f t="shared" si="32"/>
        <v>#N/A</v>
      </c>
      <c r="AJ19" s="96" t="e">
        <f t="shared" si="10"/>
        <v>#N/A</v>
      </c>
      <c r="AK19" s="85" t="e">
        <f t="shared" si="33"/>
        <v>#N/A</v>
      </c>
      <c r="AL19" s="159"/>
      <c r="AM19" s="159"/>
      <c r="AN19" s="80">
        <f t="shared" si="34"/>
        <v>0</v>
      </c>
      <c r="AO19" s="86" t="e">
        <f t="shared" si="35"/>
        <v>#N/A</v>
      </c>
      <c r="AP19" s="97">
        <f t="shared" si="36"/>
        <v>0</v>
      </c>
      <c r="AQ19" s="86" t="e">
        <f t="shared" si="37"/>
        <v>#N/A</v>
      </c>
      <c r="AR19" s="86">
        <f t="shared" si="38"/>
        <v>0</v>
      </c>
      <c r="AS19" s="86" t="e">
        <f t="shared" si="39"/>
        <v>#N/A</v>
      </c>
      <c r="AT19" s="86">
        <f t="shared" si="40"/>
        <v>0</v>
      </c>
      <c r="AU19" s="86" t="e">
        <f t="shared" si="41"/>
        <v>#N/A</v>
      </c>
      <c r="AV19" s="86" t="e">
        <f t="shared" si="42"/>
        <v>#N/A</v>
      </c>
      <c r="AW19" s="86" t="e">
        <f t="shared" si="43"/>
        <v>#N/A</v>
      </c>
      <c r="AX19" s="86">
        <f t="shared" si="44"/>
        <v>0</v>
      </c>
      <c r="AY19" s="86" t="e">
        <f t="shared" si="45"/>
        <v>#N/A</v>
      </c>
    </row>
    <row r="20" spans="1:51" s="98" customFormat="1" ht="36.75" customHeight="1">
      <c r="A20" s="140">
        <f>+IF(B20=0,0,SUBTOTAL(3,$B$5:B20))</f>
        <v>0</v>
      </c>
      <c r="B20" s="141"/>
      <c r="C20" s="141"/>
      <c r="D20" s="142"/>
      <c r="E20" s="140"/>
      <c r="F20" s="140"/>
      <c r="G20" s="140"/>
      <c r="H20" s="140"/>
      <c r="I20" s="143"/>
      <c r="J20" s="144"/>
      <c r="K20" s="150"/>
      <c r="L20" s="88">
        <f t="shared" si="24"/>
        <v>0</v>
      </c>
      <c r="M20" s="152"/>
      <c r="N20" s="150"/>
      <c r="O20" s="89">
        <f t="shared" si="25"/>
        <v>0</v>
      </c>
      <c r="P20" s="150"/>
      <c r="Q20" s="89">
        <f t="shared" si="26"/>
        <v>0</v>
      </c>
      <c r="R20" s="150"/>
      <c r="S20" s="89">
        <f t="shared" si="27"/>
        <v>0</v>
      </c>
      <c r="T20" s="150"/>
      <c r="U20" s="89">
        <f t="shared" si="28"/>
        <v>0</v>
      </c>
      <c r="V20" s="150"/>
      <c r="W20" s="89">
        <f t="shared" si="29"/>
        <v>0</v>
      </c>
      <c r="X20" s="150"/>
      <c r="Y20" s="90"/>
      <c r="Z20" s="89">
        <f t="shared" si="30"/>
        <v>0</v>
      </c>
      <c r="AA20" s="91">
        <f t="shared" si="7"/>
        <v>0</v>
      </c>
      <c r="AB20" s="157"/>
      <c r="AC20" s="92">
        <f t="shared" si="31"/>
        <v>0</v>
      </c>
      <c r="AD20" s="157"/>
      <c r="AE20" s="93">
        <f>IF(D20=0,0,DATEDIF(D20,AD20,"y")&amp;" tuổi "&amp;DATEDIF(D20,AD20,"ym")&amp;" tháng "&amp;DATEDIF(D20,AD20,"md")&amp;" ngày")</f>
        <v>0</v>
      </c>
      <c r="AF20" s="142" t="s">
        <v>225</v>
      </c>
      <c r="AG20" s="142"/>
      <c r="AH20" s="94" t="e">
        <f>IF(AND(AF20="Đặc biệt",E20="Nam"),VLOOKUP(D20,Tuoinghihuu!$F$228:$G$340,2,1),IF(AND(AF20="Bình thường",E20="Nam"),VLOOKUP(D20,Tuoinghihuu!$F$16:$G$185,2,1),IF(AND(AF20="Đặc biệt",E20="Nữ"),VLOOKUP(D20,Tuoinghihuu!$O$228:$P$340,2,1),VLOOKUP(D20,Tuoinghihuu!$O$16:$P$185,2,1))))</f>
        <v>#N/A</v>
      </c>
      <c r="AI20" s="95" t="e">
        <f t="shared" si="32"/>
        <v>#N/A</v>
      </c>
      <c r="AJ20" s="96" t="e">
        <f t="shared" si="10"/>
        <v>#N/A</v>
      </c>
      <c r="AK20" s="85" t="e">
        <f t="shared" si="33"/>
        <v>#N/A</v>
      </c>
      <c r="AL20" s="159"/>
      <c r="AM20" s="159"/>
      <c r="AN20" s="80">
        <f t="shared" si="34"/>
        <v>0</v>
      </c>
      <c r="AO20" s="86" t="e">
        <f t="shared" si="35"/>
        <v>#N/A</v>
      </c>
      <c r="AP20" s="97">
        <f t="shared" si="36"/>
        <v>0</v>
      </c>
      <c r="AQ20" s="86" t="e">
        <f t="shared" si="37"/>
        <v>#N/A</v>
      </c>
      <c r="AR20" s="86">
        <f t="shared" si="38"/>
        <v>0</v>
      </c>
      <c r="AS20" s="86" t="e">
        <f t="shared" si="39"/>
        <v>#N/A</v>
      </c>
      <c r="AT20" s="86">
        <f t="shared" si="40"/>
        <v>0</v>
      </c>
      <c r="AU20" s="86" t="e">
        <f t="shared" si="41"/>
        <v>#N/A</v>
      </c>
      <c r="AV20" s="86" t="e">
        <f t="shared" si="42"/>
        <v>#N/A</v>
      </c>
      <c r="AW20" s="86" t="e">
        <f t="shared" si="43"/>
        <v>#N/A</v>
      </c>
      <c r="AX20" s="86">
        <f t="shared" si="44"/>
        <v>0</v>
      </c>
      <c r="AY20" s="86" t="e">
        <f t="shared" si="45"/>
        <v>#N/A</v>
      </c>
    </row>
    <row r="21" spans="1:51" s="98" customFormat="1" ht="36.75" customHeight="1">
      <c r="A21" s="140">
        <f>+IF(B21=0,0,SUBTOTAL(3,$B$5:B21))</f>
        <v>0</v>
      </c>
      <c r="B21" s="141"/>
      <c r="C21" s="141"/>
      <c r="D21" s="142"/>
      <c r="E21" s="140"/>
      <c r="F21" s="140"/>
      <c r="G21" s="140"/>
      <c r="H21" s="140"/>
      <c r="I21" s="143"/>
      <c r="J21" s="144"/>
      <c r="K21" s="150"/>
      <c r="L21" s="88">
        <f t="shared" si="24"/>
        <v>0</v>
      </c>
      <c r="M21" s="152"/>
      <c r="N21" s="150"/>
      <c r="O21" s="89">
        <f t="shared" si="25"/>
        <v>0</v>
      </c>
      <c r="P21" s="150"/>
      <c r="Q21" s="89">
        <f t="shared" si="26"/>
        <v>0</v>
      </c>
      <c r="R21" s="150"/>
      <c r="S21" s="89">
        <f t="shared" si="27"/>
        <v>0</v>
      </c>
      <c r="T21" s="150"/>
      <c r="U21" s="89">
        <f t="shared" si="28"/>
        <v>0</v>
      </c>
      <c r="V21" s="150"/>
      <c r="W21" s="89">
        <f t="shared" si="29"/>
        <v>0</v>
      </c>
      <c r="X21" s="150"/>
      <c r="Y21" s="90"/>
      <c r="Z21" s="89">
        <f t="shared" si="30"/>
        <v>0</v>
      </c>
      <c r="AA21" s="91">
        <f t="shared" si="7"/>
        <v>0</v>
      </c>
      <c r="AB21" s="157"/>
      <c r="AC21" s="92">
        <f t="shared" si="31"/>
        <v>0</v>
      </c>
      <c r="AD21" s="157"/>
      <c r="AE21" s="93">
        <f>IF(D21=0,0,DATEDIF(D21,AD21,"y")&amp;" tuổi "&amp;DATEDIF(D21,AD21,"ym")&amp;" tháng "&amp;DATEDIF(D21,AD21,"md")&amp;" ngày")</f>
        <v>0</v>
      </c>
      <c r="AF21" s="142" t="s">
        <v>225</v>
      </c>
      <c r="AG21" s="142"/>
      <c r="AH21" s="94" t="e">
        <f>IF(AND(AF21="Đặc biệt",E21="Nam"),VLOOKUP(D21,Tuoinghihuu!$F$228:$G$340,2,1),IF(AND(AF21="Bình thường",E21="Nam"),VLOOKUP(D21,Tuoinghihuu!$F$16:$G$185,2,1),IF(AND(AF21="Đặc biệt",E21="Nữ"),VLOOKUP(D21,Tuoinghihuu!$O$228:$P$340,2,1),VLOOKUP(D21,Tuoinghihuu!$O$16:$P$185,2,1))))</f>
        <v>#N/A</v>
      </c>
      <c r="AI21" s="95" t="e">
        <f t="shared" si="32"/>
        <v>#N/A</v>
      </c>
      <c r="AJ21" s="96" t="e">
        <f t="shared" si="10"/>
        <v>#N/A</v>
      </c>
      <c r="AK21" s="85" t="e">
        <f t="shared" si="33"/>
        <v>#N/A</v>
      </c>
      <c r="AL21" s="159"/>
      <c r="AM21" s="159"/>
      <c r="AN21" s="80">
        <f t="shared" si="34"/>
        <v>0</v>
      </c>
      <c r="AO21" s="86" t="e">
        <f t="shared" si="35"/>
        <v>#N/A</v>
      </c>
      <c r="AP21" s="97">
        <f t="shared" si="36"/>
        <v>0</v>
      </c>
      <c r="AQ21" s="86" t="e">
        <f t="shared" si="37"/>
        <v>#N/A</v>
      </c>
      <c r="AR21" s="86">
        <f t="shared" si="38"/>
        <v>0</v>
      </c>
      <c r="AS21" s="86" t="e">
        <f t="shared" si="39"/>
        <v>#N/A</v>
      </c>
      <c r="AT21" s="86">
        <f t="shared" si="40"/>
        <v>0</v>
      </c>
      <c r="AU21" s="86" t="e">
        <f t="shared" si="41"/>
        <v>#N/A</v>
      </c>
      <c r="AV21" s="86" t="e">
        <f t="shared" si="42"/>
        <v>#N/A</v>
      </c>
      <c r="AW21" s="86" t="e">
        <f t="shared" si="43"/>
        <v>#N/A</v>
      </c>
      <c r="AX21" s="86">
        <f t="shared" si="44"/>
        <v>0</v>
      </c>
      <c r="AY21" s="86" t="e">
        <f t="shared" si="45"/>
        <v>#N/A</v>
      </c>
    </row>
    <row r="22" spans="1:51" s="98" customFormat="1" ht="36.75" customHeight="1">
      <c r="A22" s="140">
        <f>+IF(B22=0,0,SUBTOTAL(3,$B$5:B22))</f>
        <v>0</v>
      </c>
      <c r="B22" s="141"/>
      <c r="C22" s="141"/>
      <c r="D22" s="142"/>
      <c r="E22" s="140"/>
      <c r="F22" s="140"/>
      <c r="G22" s="140"/>
      <c r="H22" s="140"/>
      <c r="I22" s="143"/>
      <c r="J22" s="144"/>
      <c r="K22" s="150"/>
      <c r="L22" s="88">
        <f t="shared" si="24"/>
        <v>0</v>
      </c>
      <c r="M22" s="152"/>
      <c r="N22" s="150"/>
      <c r="O22" s="89">
        <f t="shared" si="25"/>
        <v>0</v>
      </c>
      <c r="P22" s="150"/>
      <c r="Q22" s="89">
        <f t="shared" si="26"/>
        <v>0</v>
      </c>
      <c r="R22" s="150"/>
      <c r="S22" s="89">
        <f t="shared" si="27"/>
        <v>0</v>
      </c>
      <c r="T22" s="150"/>
      <c r="U22" s="89">
        <f t="shared" si="28"/>
        <v>0</v>
      </c>
      <c r="V22" s="150"/>
      <c r="W22" s="89">
        <f t="shared" si="29"/>
        <v>0</v>
      </c>
      <c r="X22" s="150"/>
      <c r="Y22" s="90"/>
      <c r="Z22" s="89">
        <f t="shared" si="30"/>
        <v>0</v>
      </c>
      <c r="AA22" s="91">
        <f t="shared" si="7"/>
        <v>0</v>
      </c>
      <c r="AB22" s="157"/>
      <c r="AC22" s="92">
        <f t="shared" si="31"/>
        <v>0</v>
      </c>
      <c r="AD22" s="157"/>
      <c r="AE22" s="93">
        <f>IF(D22=0,0,DATEDIF(D22,AD22,"y")&amp;" tuổi "&amp;DATEDIF(D22,AD22,"ym")&amp;" tháng "&amp;DATEDIF(D22,AD22,"md")&amp;" ngày")</f>
        <v>0</v>
      </c>
      <c r="AF22" s="142" t="s">
        <v>225</v>
      </c>
      <c r="AG22" s="142"/>
      <c r="AH22" s="94" t="e">
        <f>IF(AND(AF22="Đặc biệt",E22="Nam"),VLOOKUP(D22,Tuoinghihuu!$F$228:$G$340,2,1),IF(AND(AF22="Bình thường",E22="Nam"),VLOOKUP(D22,Tuoinghihuu!$F$16:$G$185,2,1),IF(AND(AF22="Đặc biệt",E22="Nữ"),VLOOKUP(D22,Tuoinghihuu!$O$228:$P$340,2,1),VLOOKUP(D22,Tuoinghihuu!$O$16:$P$185,2,1))))</f>
        <v>#N/A</v>
      </c>
      <c r="AI22" s="95" t="e">
        <f t="shared" si="32"/>
        <v>#N/A</v>
      </c>
      <c r="AJ22" s="96" t="e">
        <f t="shared" si="10"/>
        <v>#N/A</v>
      </c>
      <c r="AK22" s="85" t="e">
        <f t="shared" si="33"/>
        <v>#N/A</v>
      </c>
      <c r="AL22" s="159"/>
      <c r="AM22" s="159"/>
      <c r="AN22" s="80">
        <f t="shared" si="34"/>
        <v>0</v>
      </c>
      <c r="AO22" s="86" t="e">
        <f t="shared" si="35"/>
        <v>#N/A</v>
      </c>
      <c r="AP22" s="97">
        <f t="shared" si="36"/>
        <v>0</v>
      </c>
      <c r="AQ22" s="86" t="e">
        <f t="shared" si="37"/>
        <v>#N/A</v>
      </c>
      <c r="AR22" s="86">
        <f t="shared" si="38"/>
        <v>0</v>
      </c>
      <c r="AS22" s="86" t="e">
        <f t="shared" si="39"/>
        <v>#N/A</v>
      </c>
      <c r="AT22" s="86">
        <f t="shared" si="40"/>
        <v>0</v>
      </c>
      <c r="AU22" s="86" t="e">
        <f t="shared" si="41"/>
        <v>#N/A</v>
      </c>
      <c r="AV22" s="86" t="e">
        <f t="shared" si="42"/>
        <v>#N/A</v>
      </c>
      <c r="AW22" s="86" t="e">
        <f t="shared" si="43"/>
        <v>#N/A</v>
      </c>
      <c r="AX22" s="86">
        <f t="shared" si="44"/>
        <v>0</v>
      </c>
      <c r="AY22" s="86" t="e">
        <f t="shared" si="45"/>
        <v>#N/A</v>
      </c>
    </row>
    <row r="23" spans="1:51" s="98" customFormat="1" ht="36.75" customHeight="1">
      <c r="A23" s="140">
        <f>+IF(B23=0,0,SUBTOTAL(3,$B$5:B23))</f>
        <v>0</v>
      </c>
      <c r="B23" s="141"/>
      <c r="C23" s="141"/>
      <c r="D23" s="142"/>
      <c r="E23" s="140"/>
      <c r="F23" s="140"/>
      <c r="G23" s="140"/>
      <c r="H23" s="140"/>
      <c r="I23" s="143"/>
      <c r="J23" s="144"/>
      <c r="K23" s="150"/>
      <c r="L23" s="88">
        <f t="shared" si="24"/>
        <v>0</v>
      </c>
      <c r="M23" s="152"/>
      <c r="N23" s="150"/>
      <c r="O23" s="89">
        <f t="shared" si="25"/>
        <v>0</v>
      </c>
      <c r="P23" s="150"/>
      <c r="Q23" s="89">
        <f t="shared" si="26"/>
        <v>0</v>
      </c>
      <c r="R23" s="150"/>
      <c r="S23" s="89">
        <f t="shared" si="27"/>
        <v>0</v>
      </c>
      <c r="T23" s="150"/>
      <c r="U23" s="89">
        <f t="shared" si="28"/>
        <v>0</v>
      </c>
      <c r="V23" s="150"/>
      <c r="W23" s="89">
        <f t="shared" si="29"/>
        <v>0</v>
      </c>
      <c r="X23" s="150"/>
      <c r="Y23" s="90"/>
      <c r="Z23" s="89">
        <f t="shared" si="30"/>
        <v>0</v>
      </c>
      <c r="AA23" s="91">
        <f t="shared" si="7"/>
        <v>0</v>
      </c>
      <c r="AB23" s="157"/>
      <c r="AC23" s="92">
        <f t="shared" si="31"/>
        <v>0</v>
      </c>
      <c r="AD23" s="157"/>
      <c r="AE23" s="93">
        <f>IF(D23=0,0,DATEDIF(D23,AD23,"y")&amp;" tuổi "&amp;DATEDIF(D23,AD23,"ym")&amp;" tháng "&amp;DATEDIF(D23,AD23,"md")&amp;" ngày")</f>
        <v>0</v>
      </c>
      <c r="AF23" s="142" t="s">
        <v>225</v>
      </c>
      <c r="AG23" s="142"/>
      <c r="AH23" s="94" t="e">
        <f>IF(AND(AF23="Đặc biệt",E23="Nam"),VLOOKUP(D23,Tuoinghihuu!$F$228:$G$340,2,1),IF(AND(AF23="Bình thường",E23="Nam"),VLOOKUP(D23,Tuoinghihuu!$F$16:$G$185,2,1),IF(AND(AF23="Đặc biệt",E23="Nữ"),VLOOKUP(D23,Tuoinghihuu!$O$228:$P$340,2,1),VLOOKUP(D23,Tuoinghihuu!$O$16:$P$185,2,1))))</f>
        <v>#N/A</v>
      </c>
      <c r="AI23" s="95" t="e">
        <f t="shared" si="32"/>
        <v>#N/A</v>
      </c>
      <c r="AJ23" s="96" t="e">
        <f t="shared" si="10"/>
        <v>#N/A</v>
      </c>
      <c r="AK23" s="85" t="e">
        <f t="shared" si="33"/>
        <v>#N/A</v>
      </c>
      <c r="AL23" s="159"/>
      <c r="AM23" s="159"/>
      <c r="AN23" s="80">
        <f t="shared" si="34"/>
        <v>0</v>
      </c>
      <c r="AO23" s="86" t="e">
        <f t="shared" si="35"/>
        <v>#N/A</v>
      </c>
      <c r="AP23" s="97">
        <f t="shared" si="36"/>
        <v>0</v>
      </c>
      <c r="AQ23" s="86" t="e">
        <f t="shared" si="37"/>
        <v>#N/A</v>
      </c>
      <c r="AR23" s="86">
        <f t="shared" si="38"/>
        <v>0</v>
      </c>
      <c r="AS23" s="86" t="e">
        <f t="shared" si="39"/>
        <v>#N/A</v>
      </c>
      <c r="AT23" s="86">
        <f t="shared" si="40"/>
        <v>0</v>
      </c>
      <c r="AU23" s="86" t="e">
        <f t="shared" si="41"/>
        <v>#N/A</v>
      </c>
      <c r="AV23" s="86" t="e">
        <f t="shared" si="42"/>
        <v>#N/A</v>
      </c>
      <c r="AW23" s="86" t="e">
        <f t="shared" si="43"/>
        <v>#N/A</v>
      </c>
      <c r="AX23" s="86">
        <f t="shared" si="44"/>
        <v>0</v>
      </c>
      <c r="AY23" s="86" t="e">
        <f t="shared" si="45"/>
        <v>#N/A</v>
      </c>
    </row>
    <row r="24" spans="1:51" s="98" customFormat="1" ht="36.75" customHeight="1">
      <c r="A24" s="140">
        <f>+IF(B24=0,0,SUBTOTAL(3,$B$5:B24))</f>
        <v>0</v>
      </c>
      <c r="B24" s="141"/>
      <c r="C24" s="141"/>
      <c r="D24" s="142"/>
      <c r="E24" s="140"/>
      <c r="F24" s="140"/>
      <c r="G24" s="140"/>
      <c r="H24" s="140"/>
      <c r="I24" s="143"/>
      <c r="J24" s="144"/>
      <c r="K24" s="150"/>
      <c r="L24" s="88">
        <f t="shared" si="24"/>
        <v>0</v>
      </c>
      <c r="M24" s="152"/>
      <c r="N24" s="150"/>
      <c r="O24" s="89">
        <f t="shared" si="25"/>
        <v>0</v>
      </c>
      <c r="P24" s="150"/>
      <c r="Q24" s="89">
        <f t="shared" si="26"/>
        <v>0</v>
      </c>
      <c r="R24" s="150"/>
      <c r="S24" s="89">
        <f t="shared" si="27"/>
        <v>0</v>
      </c>
      <c r="T24" s="150"/>
      <c r="U24" s="89">
        <f t="shared" si="28"/>
        <v>0</v>
      </c>
      <c r="V24" s="150"/>
      <c r="W24" s="89">
        <f t="shared" si="29"/>
        <v>0</v>
      </c>
      <c r="X24" s="150"/>
      <c r="Y24" s="90"/>
      <c r="Z24" s="89">
        <f t="shared" si="30"/>
        <v>0</v>
      </c>
      <c r="AA24" s="91">
        <f t="shared" si="7"/>
        <v>0</v>
      </c>
      <c r="AB24" s="157"/>
      <c r="AC24" s="92">
        <f t="shared" si="31"/>
        <v>0</v>
      </c>
      <c r="AD24" s="157"/>
      <c r="AE24" s="93">
        <f>IF(D24=0,0,DATEDIF(D24,AD24,"y")&amp;" tuổi "&amp;DATEDIF(D24,AD24,"ym")&amp;" tháng "&amp;DATEDIF(D24,AD24,"md")&amp;" ngày")</f>
        <v>0</v>
      </c>
      <c r="AF24" s="142" t="s">
        <v>225</v>
      </c>
      <c r="AG24" s="142"/>
      <c r="AH24" s="94" t="e">
        <f>IF(AND(AF24="Đặc biệt",E24="Nam"),VLOOKUP(D24,Tuoinghihuu!$F$228:$G$340,2,1),IF(AND(AF24="Bình thường",E24="Nam"),VLOOKUP(D24,Tuoinghihuu!$F$16:$G$185,2,1),IF(AND(AF24="Đặc biệt",E24="Nữ"),VLOOKUP(D24,Tuoinghihuu!$O$228:$P$340,2,1),VLOOKUP(D24,Tuoinghihuu!$O$16:$P$185,2,1))))</f>
        <v>#N/A</v>
      </c>
      <c r="AI24" s="95" t="e">
        <f t="shared" si="32"/>
        <v>#N/A</v>
      </c>
      <c r="AJ24" s="96" t="e">
        <f t="shared" si="10"/>
        <v>#N/A</v>
      </c>
      <c r="AK24" s="85" t="e">
        <f t="shared" si="33"/>
        <v>#N/A</v>
      </c>
      <c r="AL24" s="159"/>
      <c r="AM24" s="159"/>
      <c r="AN24" s="80">
        <f t="shared" si="34"/>
        <v>0</v>
      </c>
      <c r="AO24" s="86" t="e">
        <f t="shared" si="35"/>
        <v>#N/A</v>
      </c>
      <c r="AP24" s="97">
        <f t="shared" si="36"/>
        <v>0</v>
      </c>
      <c r="AQ24" s="86" t="e">
        <f t="shared" si="37"/>
        <v>#N/A</v>
      </c>
      <c r="AR24" s="86">
        <f t="shared" si="38"/>
        <v>0</v>
      </c>
      <c r="AS24" s="86" t="e">
        <f t="shared" si="39"/>
        <v>#N/A</v>
      </c>
      <c r="AT24" s="86">
        <f t="shared" si="40"/>
        <v>0</v>
      </c>
      <c r="AU24" s="86" t="e">
        <f t="shared" si="41"/>
        <v>#N/A</v>
      </c>
      <c r="AV24" s="86" t="e">
        <f t="shared" si="42"/>
        <v>#N/A</v>
      </c>
      <c r="AW24" s="86" t="e">
        <f t="shared" si="43"/>
        <v>#N/A</v>
      </c>
      <c r="AX24" s="86">
        <f t="shared" si="44"/>
        <v>0</v>
      </c>
      <c r="AY24" s="86" t="e">
        <f t="shared" si="45"/>
        <v>#N/A</v>
      </c>
    </row>
    <row r="25" spans="1:51" s="98" customFormat="1" ht="36.75" customHeight="1">
      <c r="A25" s="140">
        <f>+IF(B25=0,0,SUBTOTAL(3,$B$5:B25))</f>
        <v>0</v>
      </c>
      <c r="B25" s="141"/>
      <c r="C25" s="141"/>
      <c r="D25" s="142"/>
      <c r="E25" s="140"/>
      <c r="F25" s="140"/>
      <c r="G25" s="140"/>
      <c r="H25" s="140"/>
      <c r="I25" s="143"/>
      <c r="J25" s="144"/>
      <c r="K25" s="150"/>
      <c r="L25" s="88">
        <f t="shared" si="24"/>
        <v>0</v>
      </c>
      <c r="M25" s="152"/>
      <c r="N25" s="150"/>
      <c r="O25" s="89">
        <f t="shared" si="25"/>
        <v>0</v>
      </c>
      <c r="P25" s="150"/>
      <c r="Q25" s="89">
        <f t="shared" si="26"/>
        <v>0</v>
      </c>
      <c r="R25" s="150"/>
      <c r="S25" s="89">
        <f t="shared" si="27"/>
        <v>0</v>
      </c>
      <c r="T25" s="150"/>
      <c r="U25" s="89">
        <f t="shared" si="28"/>
        <v>0</v>
      </c>
      <c r="V25" s="150"/>
      <c r="W25" s="89">
        <f t="shared" si="29"/>
        <v>0</v>
      </c>
      <c r="X25" s="150"/>
      <c r="Y25" s="90"/>
      <c r="Z25" s="89">
        <f t="shared" si="30"/>
        <v>0</v>
      </c>
      <c r="AA25" s="91">
        <f t="shared" si="7"/>
        <v>0</v>
      </c>
      <c r="AB25" s="157"/>
      <c r="AC25" s="92">
        <f t="shared" si="31"/>
        <v>0</v>
      </c>
      <c r="AD25" s="157"/>
      <c r="AE25" s="93">
        <f>IF(D25=0,0,DATEDIF(D25,AD25,"y")&amp;" tuổi "&amp;DATEDIF(D25,AD25,"ym")&amp;" tháng "&amp;DATEDIF(D25,AD25,"md")&amp;" ngày")</f>
        <v>0</v>
      </c>
      <c r="AF25" s="142" t="s">
        <v>225</v>
      </c>
      <c r="AG25" s="142"/>
      <c r="AH25" s="94" t="e">
        <f>IF(AND(AF25="Đặc biệt",E25="Nam"),VLOOKUP(D25,Tuoinghihuu!$F$228:$G$340,2,1),IF(AND(AF25="Bình thường",E25="Nam"),VLOOKUP(D25,Tuoinghihuu!$F$16:$G$185,2,1),IF(AND(AF25="Đặc biệt",E25="Nữ"),VLOOKUP(D25,Tuoinghihuu!$O$228:$P$340,2,1),VLOOKUP(D25,Tuoinghihuu!$O$16:$P$185,2,1))))</f>
        <v>#N/A</v>
      </c>
      <c r="AI25" s="95" t="e">
        <f t="shared" si="32"/>
        <v>#N/A</v>
      </c>
      <c r="AJ25" s="96" t="e">
        <f t="shared" si="10"/>
        <v>#N/A</v>
      </c>
      <c r="AK25" s="85" t="e">
        <f t="shared" si="33"/>
        <v>#N/A</v>
      </c>
      <c r="AL25" s="159"/>
      <c r="AM25" s="159"/>
      <c r="AN25" s="80">
        <f t="shared" si="34"/>
        <v>0</v>
      </c>
      <c r="AO25" s="86" t="e">
        <f t="shared" si="35"/>
        <v>#N/A</v>
      </c>
      <c r="AP25" s="97">
        <f t="shared" si="36"/>
        <v>0</v>
      </c>
      <c r="AQ25" s="86" t="e">
        <f t="shared" si="37"/>
        <v>#N/A</v>
      </c>
      <c r="AR25" s="86">
        <f t="shared" si="38"/>
        <v>0</v>
      </c>
      <c r="AS25" s="86" t="e">
        <f t="shared" si="39"/>
        <v>#N/A</v>
      </c>
      <c r="AT25" s="86">
        <f t="shared" si="40"/>
        <v>0</v>
      </c>
      <c r="AU25" s="86" t="e">
        <f t="shared" si="41"/>
        <v>#N/A</v>
      </c>
      <c r="AV25" s="86" t="e">
        <f t="shared" si="42"/>
        <v>#N/A</v>
      </c>
      <c r="AW25" s="86" t="e">
        <f t="shared" si="43"/>
        <v>#N/A</v>
      </c>
      <c r="AX25" s="86">
        <f t="shared" si="44"/>
        <v>0</v>
      </c>
      <c r="AY25" s="86" t="e">
        <f t="shared" si="45"/>
        <v>#N/A</v>
      </c>
    </row>
    <row r="26" spans="1:51" s="98" customFormat="1" ht="36.75" customHeight="1">
      <c r="A26" s="140">
        <f>+IF(B26=0,0,SUBTOTAL(3,$B$5:B26))</f>
        <v>0</v>
      </c>
      <c r="B26" s="141"/>
      <c r="C26" s="141"/>
      <c r="D26" s="142"/>
      <c r="E26" s="140"/>
      <c r="F26" s="140"/>
      <c r="G26" s="140"/>
      <c r="H26" s="140"/>
      <c r="I26" s="143"/>
      <c r="J26" s="144"/>
      <c r="K26" s="150"/>
      <c r="L26" s="88">
        <f t="shared" si="24"/>
        <v>0</v>
      </c>
      <c r="M26" s="152"/>
      <c r="N26" s="150"/>
      <c r="O26" s="89">
        <f t="shared" si="25"/>
        <v>0</v>
      </c>
      <c r="P26" s="150"/>
      <c r="Q26" s="89">
        <f t="shared" si="26"/>
        <v>0</v>
      </c>
      <c r="R26" s="150"/>
      <c r="S26" s="89">
        <f t="shared" si="27"/>
        <v>0</v>
      </c>
      <c r="T26" s="150"/>
      <c r="U26" s="89">
        <f t="shared" si="28"/>
        <v>0</v>
      </c>
      <c r="V26" s="150"/>
      <c r="W26" s="89">
        <f t="shared" si="29"/>
        <v>0</v>
      </c>
      <c r="X26" s="150"/>
      <c r="Y26" s="90"/>
      <c r="Z26" s="89">
        <f t="shared" si="30"/>
        <v>0</v>
      </c>
      <c r="AA26" s="91">
        <f t="shared" si="7"/>
        <v>0</v>
      </c>
      <c r="AB26" s="157"/>
      <c r="AC26" s="92">
        <f t="shared" si="31"/>
        <v>0</v>
      </c>
      <c r="AD26" s="157"/>
      <c r="AE26" s="93">
        <f>IF(D26=0,0,DATEDIF(D26,AD26,"y")&amp;" tuổi "&amp;DATEDIF(D26,AD26,"ym")&amp;" tháng "&amp;DATEDIF(D26,AD26,"md")&amp;" ngày")</f>
        <v>0</v>
      </c>
      <c r="AF26" s="142" t="s">
        <v>225</v>
      </c>
      <c r="AG26" s="142"/>
      <c r="AH26" s="94" t="e">
        <f>IF(AND(AF26="Đặc biệt",E26="Nam"),VLOOKUP(D26,Tuoinghihuu!$F$228:$G$340,2,1),IF(AND(AF26="Bình thường",E26="Nam"),VLOOKUP(D26,Tuoinghihuu!$F$16:$G$185,2,1),IF(AND(AF26="Đặc biệt",E26="Nữ"),VLOOKUP(D26,Tuoinghihuu!$O$228:$P$340,2,1),VLOOKUP(D26,Tuoinghihuu!$O$16:$P$185,2,1))))</f>
        <v>#N/A</v>
      </c>
      <c r="AI26" s="95" t="e">
        <f t="shared" si="32"/>
        <v>#N/A</v>
      </c>
      <c r="AJ26" s="96" t="e">
        <f t="shared" si="10"/>
        <v>#N/A</v>
      </c>
      <c r="AK26" s="85" t="e">
        <f t="shared" si="33"/>
        <v>#N/A</v>
      </c>
      <c r="AL26" s="159"/>
      <c r="AM26" s="159"/>
      <c r="AN26" s="80">
        <f t="shared" si="34"/>
        <v>0</v>
      </c>
      <c r="AO26" s="86" t="e">
        <f t="shared" si="35"/>
        <v>#N/A</v>
      </c>
      <c r="AP26" s="97">
        <f t="shared" si="36"/>
        <v>0</v>
      </c>
      <c r="AQ26" s="86" t="e">
        <f t="shared" si="37"/>
        <v>#N/A</v>
      </c>
      <c r="AR26" s="86">
        <f t="shared" si="38"/>
        <v>0</v>
      </c>
      <c r="AS26" s="86" t="e">
        <f t="shared" si="39"/>
        <v>#N/A</v>
      </c>
      <c r="AT26" s="86">
        <f t="shared" si="40"/>
        <v>0</v>
      </c>
      <c r="AU26" s="86" t="e">
        <f t="shared" si="41"/>
        <v>#N/A</v>
      </c>
      <c r="AV26" s="86" t="e">
        <f t="shared" si="42"/>
        <v>#N/A</v>
      </c>
      <c r="AW26" s="86" t="e">
        <f t="shared" si="43"/>
        <v>#N/A</v>
      </c>
      <c r="AX26" s="86">
        <f t="shared" si="44"/>
        <v>0</v>
      </c>
      <c r="AY26" s="86" t="e">
        <f t="shared" si="45"/>
        <v>#N/A</v>
      </c>
    </row>
    <row r="27" spans="1:51" s="98" customFormat="1" ht="36.75" customHeight="1">
      <c r="A27" s="140">
        <f>+IF(B27=0,0,SUBTOTAL(3,$B$5:B27))</f>
        <v>0</v>
      </c>
      <c r="B27" s="141"/>
      <c r="C27" s="141"/>
      <c r="D27" s="142"/>
      <c r="E27" s="140"/>
      <c r="F27" s="140"/>
      <c r="G27" s="140"/>
      <c r="H27" s="140"/>
      <c r="I27" s="143"/>
      <c r="J27" s="144"/>
      <c r="K27" s="150"/>
      <c r="L27" s="88">
        <f t="shared" si="24"/>
        <v>0</v>
      </c>
      <c r="M27" s="152"/>
      <c r="N27" s="150"/>
      <c r="O27" s="89">
        <f t="shared" si="25"/>
        <v>0</v>
      </c>
      <c r="P27" s="150"/>
      <c r="Q27" s="89">
        <f t="shared" si="26"/>
        <v>0</v>
      </c>
      <c r="R27" s="150"/>
      <c r="S27" s="89">
        <f t="shared" si="27"/>
        <v>0</v>
      </c>
      <c r="T27" s="150"/>
      <c r="U27" s="89">
        <f t="shared" si="28"/>
        <v>0</v>
      </c>
      <c r="V27" s="150"/>
      <c r="W27" s="89">
        <f t="shared" si="29"/>
        <v>0</v>
      </c>
      <c r="X27" s="150"/>
      <c r="Y27" s="90"/>
      <c r="Z27" s="89">
        <f t="shared" si="30"/>
        <v>0</v>
      </c>
      <c r="AA27" s="91">
        <f t="shared" si="7"/>
        <v>0</v>
      </c>
      <c r="AB27" s="157"/>
      <c r="AC27" s="92">
        <f t="shared" si="31"/>
        <v>0</v>
      </c>
      <c r="AD27" s="157"/>
      <c r="AE27" s="93">
        <f>IF(D27=0,0,DATEDIF(D27,AD27,"y")&amp;" tuổi "&amp;DATEDIF(D27,AD27,"ym")&amp;" tháng "&amp;DATEDIF(D27,AD27,"md")&amp;" ngày")</f>
        <v>0</v>
      </c>
      <c r="AF27" s="142" t="s">
        <v>225</v>
      </c>
      <c r="AG27" s="142"/>
      <c r="AH27" s="94" t="e">
        <f>IF(AND(AF27="Đặc biệt",E27="Nam"),VLOOKUP(D27,Tuoinghihuu!$F$228:$G$340,2,1),IF(AND(AF27="Bình thường",E27="Nam"),VLOOKUP(D27,Tuoinghihuu!$F$16:$G$185,2,1),IF(AND(AF27="Đặc biệt",E27="Nữ"),VLOOKUP(D27,Tuoinghihuu!$O$228:$P$340,2,1),VLOOKUP(D27,Tuoinghihuu!$O$16:$P$185,2,1))))</f>
        <v>#N/A</v>
      </c>
      <c r="AI27" s="95" t="e">
        <f t="shared" si="32"/>
        <v>#N/A</v>
      </c>
      <c r="AJ27" s="96" t="e">
        <f t="shared" si="10"/>
        <v>#N/A</v>
      </c>
      <c r="AK27" s="85" t="e">
        <f t="shared" si="33"/>
        <v>#N/A</v>
      </c>
      <c r="AL27" s="159"/>
      <c r="AM27" s="159"/>
      <c r="AN27" s="80">
        <f t="shared" si="34"/>
        <v>0</v>
      </c>
      <c r="AO27" s="86" t="e">
        <f t="shared" si="35"/>
        <v>#N/A</v>
      </c>
      <c r="AP27" s="97">
        <f t="shared" si="36"/>
        <v>0</v>
      </c>
      <c r="AQ27" s="86" t="e">
        <f t="shared" si="37"/>
        <v>#N/A</v>
      </c>
      <c r="AR27" s="86">
        <f t="shared" si="38"/>
        <v>0</v>
      </c>
      <c r="AS27" s="86" t="e">
        <f t="shared" si="39"/>
        <v>#N/A</v>
      </c>
      <c r="AT27" s="86">
        <f t="shared" si="40"/>
        <v>0</v>
      </c>
      <c r="AU27" s="86" t="e">
        <f t="shared" si="41"/>
        <v>#N/A</v>
      </c>
      <c r="AV27" s="86" t="e">
        <f t="shared" si="42"/>
        <v>#N/A</v>
      </c>
      <c r="AW27" s="86" t="e">
        <f t="shared" si="43"/>
        <v>#N/A</v>
      </c>
      <c r="AX27" s="86">
        <f t="shared" si="44"/>
        <v>0</v>
      </c>
      <c r="AY27" s="86" t="e">
        <f t="shared" si="45"/>
        <v>#N/A</v>
      </c>
    </row>
    <row r="28" spans="1:51" s="98" customFormat="1" ht="36.75" customHeight="1">
      <c r="A28" s="140">
        <f>+IF(B28=0,0,SUBTOTAL(3,$B$5:B28))</f>
        <v>0</v>
      </c>
      <c r="B28" s="141"/>
      <c r="C28" s="141"/>
      <c r="D28" s="142"/>
      <c r="E28" s="140"/>
      <c r="F28" s="140"/>
      <c r="G28" s="140"/>
      <c r="H28" s="140"/>
      <c r="I28" s="143"/>
      <c r="J28" s="144"/>
      <c r="K28" s="150"/>
      <c r="L28" s="88">
        <f t="shared" si="24"/>
        <v>0</v>
      </c>
      <c r="M28" s="152"/>
      <c r="N28" s="150"/>
      <c r="O28" s="89">
        <f t="shared" si="25"/>
        <v>0</v>
      </c>
      <c r="P28" s="150"/>
      <c r="Q28" s="89">
        <f t="shared" si="26"/>
        <v>0</v>
      </c>
      <c r="R28" s="150"/>
      <c r="S28" s="89">
        <f t="shared" si="27"/>
        <v>0</v>
      </c>
      <c r="T28" s="150"/>
      <c r="U28" s="89">
        <f t="shared" si="28"/>
        <v>0</v>
      </c>
      <c r="V28" s="150"/>
      <c r="W28" s="89">
        <f t="shared" si="29"/>
        <v>0</v>
      </c>
      <c r="X28" s="150"/>
      <c r="Y28" s="90"/>
      <c r="Z28" s="89">
        <f t="shared" si="30"/>
        <v>0</v>
      </c>
      <c r="AA28" s="91">
        <f t="shared" si="7"/>
        <v>0</v>
      </c>
      <c r="AB28" s="157"/>
      <c r="AC28" s="92">
        <f t="shared" si="31"/>
        <v>0</v>
      </c>
      <c r="AD28" s="157"/>
      <c r="AE28" s="93">
        <f>IF(D28=0,0,DATEDIF(D28,AD28,"y")&amp;" tuổi "&amp;DATEDIF(D28,AD28,"ym")&amp;" tháng "&amp;DATEDIF(D28,AD28,"md")&amp;" ngày")</f>
        <v>0</v>
      </c>
      <c r="AF28" s="142" t="s">
        <v>225</v>
      </c>
      <c r="AG28" s="142"/>
      <c r="AH28" s="94" t="e">
        <f>IF(AND(AF28="Đặc biệt",E28="Nam"),VLOOKUP(D28,Tuoinghihuu!$F$228:$G$340,2,1),IF(AND(AF28="Bình thường",E28="Nam"),VLOOKUP(D28,Tuoinghihuu!$F$16:$G$185,2,1),IF(AND(AF28="Đặc biệt",E28="Nữ"),VLOOKUP(D28,Tuoinghihuu!$O$228:$P$340,2,1),VLOOKUP(D28,Tuoinghihuu!$O$16:$P$185,2,1))))</f>
        <v>#N/A</v>
      </c>
      <c r="AI28" s="95" t="e">
        <f t="shared" si="32"/>
        <v>#N/A</v>
      </c>
      <c r="AJ28" s="96" t="e">
        <f t="shared" si="10"/>
        <v>#N/A</v>
      </c>
      <c r="AK28" s="85" t="e">
        <f t="shared" si="33"/>
        <v>#N/A</v>
      </c>
      <c r="AL28" s="159"/>
      <c r="AM28" s="159"/>
      <c r="AN28" s="80">
        <f t="shared" si="34"/>
        <v>0</v>
      </c>
      <c r="AO28" s="86" t="e">
        <f t="shared" si="35"/>
        <v>#N/A</v>
      </c>
      <c r="AP28" s="97">
        <f t="shared" si="36"/>
        <v>0</v>
      </c>
      <c r="AQ28" s="86" t="e">
        <f t="shared" si="37"/>
        <v>#N/A</v>
      </c>
      <c r="AR28" s="86">
        <f t="shared" si="38"/>
        <v>0</v>
      </c>
      <c r="AS28" s="86" t="e">
        <f t="shared" si="39"/>
        <v>#N/A</v>
      </c>
      <c r="AT28" s="86">
        <f t="shared" si="40"/>
        <v>0</v>
      </c>
      <c r="AU28" s="86" t="e">
        <f t="shared" si="41"/>
        <v>#N/A</v>
      </c>
      <c r="AV28" s="86" t="e">
        <f t="shared" si="42"/>
        <v>#N/A</v>
      </c>
      <c r="AW28" s="86" t="e">
        <f t="shared" si="43"/>
        <v>#N/A</v>
      </c>
      <c r="AX28" s="86">
        <f t="shared" si="44"/>
        <v>0</v>
      </c>
      <c r="AY28" s="86" t="e">
        <f t="shared" si="45"/>
        <v>#N/A</v>
      </c>
    </row>
    <row r="29" spans="1:51" s="98" customFormat="1" ht="36.75" customHeight="1">
      <c r="A29" s="140">
        <f>+IF(B29=0,0,SUBTOTAL(3,$B$5:B29))</f>
        <v>0</v>
      </c>
      <c r="B29" s="141"/>
      <c r="C29" s="141"/>
      <c r="D29" s="142"/>
      <c r="E29" s="140"/>
      <c r="F29" s="140"/>
      <c r="G29" s="140"/>
      <c r="H29" s="140"/>
      <c r="I29" s="143"/>
      <c r="J29" s="144"/>
      <c r="K29" s="150"/>
      <c r="L29" s="88">
        <f t="shared" si="24"/>
        <v>0</v>
      </c>
      <c r="M29" s="152"/>
      <c r="N29" s="150"/>
      <c r="O29" s="89">
        <f t="shared" si="25"/>
        <v>0</v>
      </c>
      <c r="P29" s="150"/>
      <c r="Q29" s="89">
        <f t="shared" si="26"/>
        <v>0</v>
      </c>
      <c r="R29" s="150"/>
      <c r="S29" s="89">
        <f t="shared" si="27"/>
        <v>0</v>
      </c>
      <c r="T29" s="150"/>
      <c r="U29" s="89">
        <f t="shared" si="28"/>
        <v>0</v>
      </c>
      <c r="V29" s="150"/>
      <c r="W29" s="89">
        <f t="shared" si="29"/>
        <v>0</v>
      </c>
      <c r="X29" s="150"/>
      <c r="Y29" s="152"/>
      <c r="Z29" s="89">
        <f t="shared" si="30"/>
        <v>0</v>
      </c>
      <c r="AA29" s="91">
        <f t="shared" si="7"/>
        <v>0</v>
      </c>
      <c r="AB29" s="157"/>
      <c r="AC29" s="92">
        <f t="shared" si="31"/>
        <v>0</v>
      </c>
      <c r="AD29" s="157"/>
      <c r="AE29" s="93">
        <f>IF(D29=0,0,DATEDIF(D29,AD29,"y")&amp;" tuổi "&amp;DATEDIF(D29,AD29,"ym")&amp;" tháng "&amp;DATEDIF(D29,AD29,"md")&amp;" ngày")</f>
        <v>0</v>
      </c>
      <c r="AF29" s="142" t="s">
        <v>225</v>
      </c>
      <c r="AG29" s="142"/>
      <c r="AH29" s="94" t="e">
        <f>IF(AND(AF29="Đặc biệt",E29="Nam"),VLOOKUP(D29,Tuoinghihuu!$F$228:$G$340,2,1),IF(AND(AF29="Bình thường",E29="Nam"),VLOOKUP(D29,Tuoinghihuu!$F$16:$G$185,2,1),IF(AND(AF29="Đặc biệt",E29="Nữ"),VLOOKUP(D29,Tuoinghihuu!$O$228:$P$340,2,1),VLOOKUP(D29,Tuoinghihuu!$O$16:$P$185,2,1))))</f>
        <v>#N/A</v>
      </c>
      <c r="AI29" s="95" t="e">
        <f t="shared" si="32"/>
        <v>#N/A</v>
      </c>
      <c r="AJ29" s="96" t="e">
        <f t="shared" si="10"/>
        <v>#N/A</v>
      </c>
      <c r="AK29" s="85" t="e">
        <f t="shared" si="33"/>
        <v>#N/A</v>
      </c>
      <c r="AL29" s="159"/>
      <c r="AM29" s="159"/>
      <c r="AN29" s="80">
        <f t="shared" si="34"/>
        <v>0</v>
      </c>
      <c r="AO29" s="86" t="e">
        <f t="shared" si="35"/>
        <v>#N/A</v>
      </c>
      <c r="AP29" s="97">
        <f t="shared" si="36"/>
        <v>0</v>
      </c>
      <c r="AQ29" s="86" t="e">
        <f t="shared" si="37"/>
        <v>#N/A</v>
      </c>
      <c r="AR29" s="86">
        <f t="shared" si="38"/>
        <v>0</v>
      </c>
      <c r="AS29" s="86" t="e">
        <f t="shared" si="39"/>
        <v>#N/A</v>
      </c>
      <c r="AT29" s="86">
        <f t="shared" si="40"/>
        <v>0</v>
      </c>
      <c r="AU29" s="86" t="e">
        <f t="shared" si="41"/>
        <v>#N/A</v>
      </c>
      <c r="AV29" s="86" t="e">
        <f t="shared" si="42"/>
        <v>#N/A</v>
      </c>
      <c r="AW29" s="86" t="e">
        <f t="shared" si="43"/>
        <v>#N/A</v>
      </c>
      <c r="AX29" s="86">
        <f t="shared" si="44"/>
        <v>0</v>
      </c>
      <c r="AY29" s="86" t="e">
        <f t="shared" si="45"/>
        <v>#N/A</v>
      </c>
    </row>
    <row r="30" spans="1:51" s="98" customFormat="1" ht="36.75" customHeight="1">
      <c r="A30" s="140">
        <f>+IF(B30=0,0,SUBTOTAL(3,$B$5:B30))</f>
        <v>0</v>
      </c>
      <c r="B30" s="141"/>
      <c r="C30" s="141"/>
      <c r="D30" s="142"/>
      <c r="E30" s="140"/>
      <c r="F30" s="140"/>
      <c r="G30" s="140"/>
      <c r="H30" s="140"/>
      <c r="I30" s="143"/>
      <c r="J30" s="144"/>
      <c r="K30" s="150"/>
      <c r="L30" s="88">
        <f t="shared" si="24"/>
        <v>0</v>
      </c>
      <c r="M30" s="152"/>
      <c r="N30" s="150"/>
      <c r="O30" s="89">
        <f t="shared" si="25"/>
        <v>0</v>
      </c>
      <c r="P30" s="150"/>
      <c r="Q30" s="89">
        <f t="shared" si="26"/>
        <v>0</v>
      </c>
      <c r="R30" s="150"/>
      <c r="S30" s="89">
        <f t="shared" si="27"/>
        <v>0</v>
      </c>
      <c r="T30" s="150"/>
      <c r="U30" s="89">
        <f t="shared" si="28"/>
        <v>0</v>
      </c>
      <c r="V30" s="150"/>
      <c r="W30" s="89">
        <f t="shared" si="29"/>
        <v>0</v>
      </c>
      <c r="X30" s="150"/>
      <c r="Y30" s="152"/>
      <c r="Z30" s="89">
        <f t="shared" si="30"/>
        <v>0</v>
      </c>
      <c r="AA30" s="91">
        <f t="shared" si="7"/>
        <v>0</v>
      </c>
      <c r="AB30" s="157"/>
      <c r="AC30" s="92">
        <f t="shared" si="31"/>
        <v>0</v>
      </c>
      <c r="AD30" s="157"/>
      <c r="AE30" s="93">
        <f>IF(D30=0,0,DATEDIF(D30,AD30,"y")&amp;" tuổi "&amp;DATEDIF(D30,AD30,"ym")&amp;" tháng "&amp;DATEDIF(D30,AD30,"md")&amp;" ngày")</f>
        <v>0</v>
      </c>
      <c r="AF30" s="142" t="s">
        <v>225</v>
      </c>
      <c r="AG30" s="142"/>
      <c r="AH30" s="94" t="e">
        <f>IF(AND(AF30="Đặc biệt",E30="Nam"),VLOOKUP(D30,Tuoinghihuu!$F$228:$G$340,2,1),IF(AND(AF30="Bình thường",E30="Nam"),VLOOKUP(D30,Tuoinghihuu!$F$16:$G$185,2,1),IF(AND(AF30="Đặc biệt",E30="Nữ"),VLOOKUP(D30,Tuoinghihuu!$O$228:$P$340,2,1),VLOOKUP(D30,Tuoinghihuu!$O$16:$P$185,2,1))))</f>
        <v>#N/A</v>
      </c>
      <c r="AI30" s="95" t="e">
        <f t="shared" si="32"/>
        <v>#N/A</v>
      </c>
      <c r="AJ30" s="96" t="e">
        <f t="shared" si="10"/>
        <v>#N/A</v>
      </c>
      <c r="AK30" s="85" t="e">
        <f t="shared" si="33"/>
        <v>#N/A</v>
      </c>
      <c r="AL30" s="159"/>
      <c r="AM30" s="159"/>
      <c r="AN30" s="80">
        <f t="shared" si="34"/>
        <v>0</v>
      </c>
      <c r="AO30" s="86" t="e">
        <f t="shared" si="35"/>
        <v>#N/A</v>
      </c>
      <c r="AP30" s="97">
        <f t="shared" si="36"/>
        <v>0</v>
      </c>
      <c r="AQ30" s="86" t="e">
        <f t="shared" si="37"/>
        <v>#N/A</v>
      </c>
      <c r="AR30" s="86">
        <f t="shared" si="38"/>
        <v>0</v>
      </c>
      <c r="AS30" s="86" t="e">
        <f t="shared" si="39"/>
        <v>#N/A</v>
      </c>
      <c r="AT30" s="86">
        <f t="shared" si="40"/>
        <v>0</v>
      </c>
      <c r="AU30" s="86" t="e">
        <f t="shared" si="41"/>
        <v>#N/A</v>
      </c>
      <c r="AV30" s="86" t="e">
        <f t="shared" si="42"/>
        <v>#N/A</v>
      </c>
      <c r="AW30" s="86" t="e">
        <f t="shared" si="43"/>
        <v>#N/A</v>
      </c>
      <c r="AX30" s="86">
        <f t="shared" si="44"/>
        <v>0</v>
      </c>
      <c r="AY30" s="86" t="e">
        <f t="shared" si="45"/>
        <v>#N/A</v>
      </c>
    </row>
    <row r="31" spans="1:51" s="98" customFormat="1" ht="36.75" customHeight="1">
      <c r="A31" s="140">
        <f>+IF(B31=0,0,SUBTOTAL(3,$B$5:B31))</f>
        <v>0</v>
      </c>
      <c r="B31" s="141"/>
      <c r="C31" s="141"/>
      <c r="D31" s="142"/>
      <c r="E31" s="140"/>
      <c r="F31" s="140"/>
      <c r="G31" s="140"/>
      <c r="H31" s="140"/>
      <c r="I31" s="143"/>
      <c r="J31" s="144"/>
      <c r="K31" s="150"/>
      <c r="L31" s="88">
        <f t="shared" si="24"/>
        <v>0</v>
      </c>
      <c r="M31" s="152"/>
      <c r="N31" s="150"/>
      <c r="O31" s="89">
        <f t="shared" si="25"/>
        <v>0</v>
      </c>
      <c r="P31" s="150"/>
      <c r="Q31" s="89">
        <f t="shared" si="26"/>
        <v>0</v>
      </c>
      <c r="R31" s="150"/>
      <c r="S31" s="89">
        <f t="shared" si="27"/>
        <v>0</v>
      </c>
      <c r="T31" s="150"/>
      <c r="U31" s="89">
        <f t="shared" si="28"/>
        <v>0</v>
      </c>
      <c r="V31" s="150"/>
      <c r="W31" s="89">
        <f t="shared" si="29"/>
        <v>0</v>
      </c>
      <c r="X31" s="150"/>
      <c r="Y31" s="152"/>
      <c r="Z31" s="89">
        <f t="shared" si="30"/>
        <v>0</v>
      </c>
      <c r="AA31" s="91">
        <f t="shared" si="7"/>
        <v>0</v>
      </c>
      <c r="AB31" s="157"/>
      <c r="AC31" s="92">
        <f t="shared" si="31"/>
        <v>0</v>
      </c>
      <c r="AD31" s="157"/>
      <c r="AE31" s="93">
        <f>IF(D31=0,0,DATEDIF(D31,AD31,"y")&amp;" tuổi "&amp;DATEDIF(D31,AD31,"ym")&amp;" tháng "&amp;DATEDIF(D31,AD31,"md")&amp;" ngày")</f>
        <v>0</v>
      </c>
      <c r="AF31" s="142" t="s">
        <v>225</v>
      </c>
      <c r="AG31" s="142"/>
      <c r="AH31" s="94" t="e">
        <f>IF(AND(AF31="Đặc biệt",E31="Nam"),VLOOKUP(D31,Tuoinghihuu!$F$228:$G$340,2,1),IF(AND(AF31="Bình thường",E31="Nam"),VLOOKUP(D31,Tuoinghihuu!$F$16:$G$185,2,1),IF(AND(AF31="Đặc biệt",E31="Nữ"),VLOOKUP(D31,Tuoinghihuu!$O$228:$P$340,2,1),VLOOKUP(D31,Tuoinghihuu!$O$16:$P$185,2,1))))</f>
        <v>#N/A</v>
      </c>
      <c r="AI31" s="95" t="e">
        <f t="shared" si="32"/>
        <v>#N/A</v>
      </c>
      <c r="AJ31" s="96" t="e">
        <f t="shared" si="10"/>
        <v>#N/A</v>
      </c>
      <c r="AK31" s="85" t="e">
        <f t="shared" si="33"/>
        <v>#N/A</v>
      </c>
      <c r="AL31" s="159"/>
      <c r="AM31" s="159"/>
      <c r="AN31" s="80">
        <f t="shared" si="34"/>
        <v>0</v>
      </c>
      <c r="AO31" s="86" t="e">
        <f t="shared" si="35"/>
        <v>#N/A</v>
      </c>
      <c r="AP31" s="97">
        <f t="shared" si="36"/>
        <v>0</v>
      </c>
      <c r="AQ31" s="86" t="e">
        <f t="shared" si="37"/>
        <v>#N/A</v>
      </c>
      <c r="AR31" s="86">
        <f t="shared" si="38"/>
        <v>0</v>
      </c>
      <c r="AS31" s="86" t="e">
        <f t="shared" si="39"/>
        <v>#N/A</v>
      </c>
      <c r="AT31" s="86">
        <f t="shared" si="40"/>
        <v>0</v>
      </c>
      <c r="AU31" s="86" t="e">
        <f t="shared" si="41"/>
        <v>#N/A</v>
      </c>
      <c r="AV31" s="86" t="e">
        <f t="shared" si="42"/>
        <v>#N/A</v>
      </c>
      <c r="AW31" s="86" t="e">
        <f t="shared" si="43"/>
        <v>#N/A</v>
      </c>
      <c r="AX31" s="86">
        <f t="shared" si="44"/>
        <v>0</v>
      </c>
      <c r="AY31" s="86" t="e">
        <f t="shared" si="45"/>
        <v>#N/A</v>
      </c>
    </row>
  </sheetData>
  <mergeCells count="46">
    <mergeCell ref="AI2:AI4"/>
    <mergeCell ref="AJ2:AJ4"/>
    <mergeCell ref="AK2:AK4"/>
    <mergeCell ref="AL2:AL4"/>
    <mergeCell ref="AM2:AM4"/>
    <mergeCell ref="AH1:AH4"/>
    <mergeCell ref="AI1:AK1"/>
    <mergeCell ref="AL1:AN1"/>
    <mergeCell ref="AO1:AY1"/>
    <mergeCell ref="I1:AA1"/>
    <mergeCell ref="AB1:AB4"/>
    <mergeCell ref="AC1:AC4"/>
    <mergeCell ref="AD1:AD4"/>
    <mergeCell ref="AE1:AE4"/>
    <mergeCell ref="AF1:AF4"/>
    <mergeCell ref="I2:I4"/>
    <mergeCell ref="J2:J4"/>
    <mergeCell ref="K2:L3"/>
    <mergeCell ref="M2:M4"/>
    <mergeCell ref="N2:O3"/>
    <mergeCell ref="P2:Q3"/>
    <mergeCell ref="AN2:AN4"/>
    <mergeCell ref="AO2:AU2"/>
    <mergeCell ref="AV2:AX2"/>
    <mergeCell ref="AY2:AY4"/>
    <mergeCell ref="AX3:AX4"/>
    <mergeCell ref="AW3:AW4"/>
    <mergeCell ref="AO3:AP3"/>
    <mergeCell ref="AQ3:AR3"/>
    <mergeCell ref="AS3:AT3"/>
    <mergeCell ref="AU3:AU4"/>
    <mergeCell ref="AV3:AV4"/>
    <mergeCell ref="AG1:AG4"/>
    <mergeCell ref="H1:H4"/>
    <mergeCell ref="A1:A4"/>
    <mergeCell ref="B1:B4"/>
    <mergeCell ref="E1:E4"/>
    <mergeCell ref="F1:G4"/>
    <mergeCell ref="D3:D4"/>
    <mergeCell ref="X2:Y3"/>
    <mergeCell ref="R2:S3"/>
    <mergeCell ref="T2:U3"/>
    <mergeCell ref="V2:W3"/>
    <mergeCell ref="Z2:AA3"/>
    <mergeCell ref="C1:D2"/>
    <mergeCell ref="C3:C4"/>
  </mergeCells>
  <dataValidations count="1">
    <dataValidation type="list" allowBlank="1" showInputMessage="1" showErrorMessage="1" sqref="AF5:AG31" xr:uid="{459F2AE2-963A-4FB4-ADD4-F98B37B9D3F8}">
      <formula1>DKnghihuu</formula1>
    </dataValidation>
  </dataValidations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0B5B-D14B-4FC2-941C-88A3865B03AA}">
  <dimension ref="A1:AT10"/>
  <sheetViews>
    <sheetView showZeros="0" tabSelected="1" workbookViewId="0">
      <pane xSplit="2" ySplit="7" topLeftCell="AG8" activePane="bottomRight" state="frozen"/>
      <selection pane="topRight" activeCell="C1" sqref="C1"/>
      <selection pane="bottomLeft" activeCell="A9" sqref="A9"/>
      <selection pane="bottomRight" activeCell="AK7" sqref="AK7"/>
    </sheetView>
  </sheetViews>
  <sheetFormatPr defaultRowHeight="15"/>
  <cols>
    <col min="1" max="1" width="7.140625" style="259" customWidth="1"/>
    <col min="2" max="2" width="16.7109375" style="259" customWidth="1"/>
    <col min="3" max="3" width="11" style="259" bestFit="1" customWidth="1"/>
    <col min="4" max="4" width="9.140625" style="259"/>
    <col min="5" max="5" width="11.7109375" style="259" customWidth="1"/>
    <col min="6" max="6" width="11.5703125" style="259" customWidth="1"/>
    <col min="7" max="7" width="11.140625" style="259" customWidth="1"/>
    <col min="8" max="8" width="7.5703125" style="267" customWidth="1"/>
    <col min="9" max="21" width="6.7109375" style="259" customWidth="1"/>
    <col min="22" max="22" width="8.140625" style="259" customWidth="1"/>
    <col min="23" max="24" width="6.7109375" style="259" customWidth="1"/>
    <col min="25" max="25" width="14.140625" style="260" customWidth="1"/>
    <col min="26" max="27" width="11.7109375" style="259" customWidth="1"/>
    <col min="28" max="28" width="10.5703125" style="259" customWidth="1"/>
    <col min="29" max="29" width="15.85546875" style="259" customWidth="1"/>
    <col min="30" max="30" width="14.42578125" style="259" customWidth="1"/>
    <col min="31" max="31" width="11.85546875" style="259" customWidth="1"/>
    <col min="32" max="32" width="9.140625" style="259" customWidth="1"/>
    <col min="33" max="33" width="11" style="259" customWidth="1"/>
    <col min="34" max="36" width="9.140625" style="259" customWidth="1"/>
    <col min="37" max="37" width="15.85546875" style="259" customWidth="1"/>
    <col min="38" max="38" width="9.140625" style="259"/>
    <col min="39" max="39" width="16" style="259" bestFit="1" customWidth="1"/>
    <col min="40" max="40" width="16.42578125" style="259" customWidth="1"/>
    <col min="41" max="41" width="14.140625" style="259" bestFit="1" customWidth="1"/>
    <col min="42" max="42" width="13.7109375" style="259" customWidth="1"/>
    <col min="43" max="43" width="17.28515625" style="259" customWidth="1"/>
    <col min="44" max="16384" width="9.140625" style="259"/>
  </cols>
  <sheetData>
    <row r="1" spans="1:46" s="234" customFormat="1">
      <c r="A1" s="233" t="s">
        <v>254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  <c r="AP1" s="233"/>
      <c r="AQ1" s="233"/>
    </row>
    <row r="2" spans="1:46" s="234" customFormat="1">
      <c r="H2" s="262"/>
      <c r="Y2" s="235"/>
    </row>
    <row r="3" spans="1:46" s="245" customFormat="1" ht="48.75" customHeight="1">
      <c r="A3" s="236" t="s">
        <v>255</v>
      </c>
      <c r="B3" s="236" t="s">
        <v>242</v>
      </c>
      <c r="C3" s="236" t="s">
        <v>0</v>
      </c>
      <c r="D3" s="236" t="s">
        <v>1</v>
      </c>
      <c r="E3" s="236" t="s">
        <v>256</v>
      </c>
      <c r="F3" s="236" t="s">
        <v>257</v>
      </c>
      <c r="G3" s="236" t="s">
        <v>258</v>
      </c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 t="s">
        <v>272</v>
      </c>
      <c r="AA3" s="236" t="s">
        <v>288</v>
      </c>
      <c r="AB3" s="236" t="s">
        <v>300</v>
      </c>
      <c r="AC3" s="236" t="s">
        <v>260</v>
      </c>
      <c r="AD3" s="236" t="s">
        <v>271</v>
      </c>
      <c r="AE3" s="236" t="s">
        <v>259</v>
      </c>
      <c r="AF3" s="236" t="s">
        <v>261</v>
      </c>
      <c r="AG3" s="238"/>
      <c r="AH3" s="239"/>
      <c r="AI3" s="240" t="s">
        <v>289</v>
      </c>
      <c r="AJ3" s="240"/>
      <c r="AK3" s="240"/>
      <c r="AL3" s="241" t="s">
        <v>223</v>
      </c>
      <c r="AM3" s="242"/>
      <c r="AN3" s="242"/>
      <c r="AO3" s="242"/>
      <c r="AP3" s="242"/>
      <c r="AQ3" s="243"/>
      <c r="AR3" s="244"/>
      <c r="AS3" s="244"/>
      <c r="AT3" s="244"/>
    </row>
    <row r="4" spans="1:46" s="245" customFormat="1" ht="30.75" customHeight="1">
      <c r="A4" s="236"/>
      <c r="B4" s="236"/>
      <c r="C4" s="236"/>
      <c r="D4" s="236"/>
      <c r="E4" s="236"/>
      <c r="F4" s="236"/>
      <c r="G4" s="236" t="s">
        <v>263</v>
      </c>
      <c r="H4" s="263" t="s">
        <v>262</v>
      </c>
      <c r="I4" s="236" t="s">
        <v>264</v>
      </c>
      <c r="J4" s="236"/>
      <c r="K4" s="236" t="s">
        <v>265</v>
      </c>
      <c r="L4" s="236" t="s">
        <v>266</v>
      </c>
      <c r="M4" s="236"/>
      <c r="N4" s="236" t="s">
        <v>267</v>
      </c>
      <c r="O4" s="236"/>
      <c r="P4" s="236" t="s">
        <v>268</v>
      </c>
      <c r="Q4" s="236"/>
      <c r="R4" s="236" t="s">
        <v>269</v>
      </c>
      <c r="S4" s="236"/>
      <c r="T4" s="236" t="s">
        <v>270</v>
      </c>
      <c r="U4" s="236"/>
      <c r="V4" s="236"/>
      <c r="W4" s="236"/>
      <c r="X4" s="236" t="s">
        <v>258</v>
      </c>
      <c r="Y4" s="236"/>
      <c r="Z4" s="236"/>
      <c r="AA4" s="236"/>
      <c r="AB4" s="236"/>
      <c r="AC4" s="236"/>
      <c r="AD4" s="236"/>
      <c r="AE4" s="236"/>
      <c r="AF4" s="237" t="s">
        <v>283</v>
      </c>
      <c r="AG4" s="237" t="s">
        <v>274</v>
      </c>
      <c r="AH4" s="237" t="s">
        <v>273</v>
      </c>
      <c r="AI4" s="240" t="s">
        <v>232</v>
      </c>
      <c r="AJ4" s="236" t="s">
        <v>11</v>
      </c>
      <c r="AK4" s="240" t="s">
        <v>244</v>
      </c>
      <c r="AL4" s="236" t="s">
        <v>287</v>
      </c>
      <c r="AM4" s="236" t="s">
        <v>298</v>
      </c>
      <c r="AN4" s="236"/>
      <c r="AO4" s="236" t="s">
        <v>299</v>
      </c>
      <c r="AP4" s="247" t="s">
        <v>307</v>
      </c>
      <c r="AQ4" s="248" t="s">
        <v>282</v>
      </c>
      <c r="AR4" s="244"/>
      <c r="AS4" s="244"/>
      <c r="AT4" s="244"/>
    </row>
    <row r="5" spans="1:46" s="245" customFormat="1" ht="31.5" customHeight="1">
      <c r="A5" s="236"/>
      <c r="B5" s="236"/>
      <c r="C5" s="236"/>
      <c r="D5" s="236"/>
      <c r="E5" s="236"/>
      <c r="F5" s="236"/>
      <c r="G5" s="236"/>
      <c r="H5" s="263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46"/>
      <c r="AG5" s="246"/>
      <c r="AH5" s="246"/>
      <c r="AI5" s="240"/>
      <c r="AJ5" s="236"/>
      <c r="AK5" s="240"/>
      <c r="AL5" s="236"/>
      <c r="AM5" s="236" t="s">
        <v>279</v>
      </c>
      <c r="AN5" s="236" t="s">
        <v>280</v>
      </c>
      <c r="AO5" s="236"/>
      <c r="AP5" s="247"/>
      <c r="AQ5" s="248"/>
      <c r="AR5" s="244"/>
      <c r="AS5" s="244"/>
      <c r="AT5" s="244"/>
    </row>
    <row r="6" spans="1:46" s="253" customFormat="1" ht="32.25" customHeight="1">
      <c r="A6" s="236"/>
      <c r="B6" s="236"/>
      <c r="C6" s="236"/>
      <c r="D6" s="236"/>
      <c r="E6" s="236"/>
      <c r="F6" s="236"/>
      <c r="G6" s="236"/>
      <c r="H6" s="263"/>
      <c r="I6" s="249" t="s">
        <v>284</v>
      </c>
      <c r="J6" s="249" t="s">
        <v>285</v>
      </c>
      <c r="K6" s="236"/>
      <c r="L6" s="249" t="s">
        <v>284</v>
      </c>
      <c r="M6" s="249" t="s">
        <v>285</v>
      </c>
      <c r="N6" s="249" t="s">
        <v>284</v>
      </c>
      <c r="O6" s="249" t="s">
        <v>285</v>
      </c>
      <c r="P6" s="249" t="s">
        <v>284</v>
      </c>
      <c r="Q6" s="249" t="s">
        <v>285</v>
      </c>
      <c r="R6" s="249" t="s">
        <v>284</v>
      </c>
      <c r="S6" s="249" t="s">
        <v>285</v>
      </c>
      <c r="T6" s="249" t="s">
        <v>284</v>
      </c>
      <c r="U6" s="249" t="s">
        <v>285</v>
      </c>
      <c r="V6" s="250"/>
      <c r="W6" s="249" t="s">
        <v>285</v>
      </c>
      <c r="X6" s="250" t="s">
        <v>285</v>
      </c>
      <c r="Y6" s="251" t="s">
        <v>286</v>
      </c>
      <c r="Z6" s="236"/>
      <c r="AA6" s="236"/>
      <c r="AB6" s="236"/>
      <c r="AC6" s="236"/>
      <c r="AD6" s="236"/>
      <c r="AE6" s="236"/>
      <c r="AF6" s="252"/>
      <c r="AG6" s="252"/>
      <c r="AH6" s="252"/>
      <c r="AI6" s="240"/>
      <c r="AJ6" s="236"/>
      <c r="AK6" s="240"/>
      <c r="AL6" s="236"/>
      <c r="AM6" s="236"/>
      <c r="AN6" s="236"/>
      <c r="AO6" s="236"/>
      <c r="AP6" s="247"/>
      <c r="AQ6" s="248"/>
    </row>
    <row r="7" spans="1:46" s="258" customFormat="1" ht="36.75" customHeight="1">
      <c r="A7" s="254"/>
      <c r="B7" s="254" t="s">
        <v>243</v>
      </c>
      <c r="C7" s="256">
        <v>25116</v>
      </c>
      <c r="D7" s="254" t="s">
        <v>224</v>
      </c>
      <c r="E7" s="254"/>
      <c r="F7" s="254"/>
      <c r="G7" s="254"/>
      <c r="H7" s="264">
        <v>4.9800000000000004</v>
      </c>
      <c r="I7" s="265">
        <v>0.08</v>
      </c>
      <c r="J7" s="268">
        <f t="shared" ref="J7" si="0">I7*H7</f>
        <v>0.39840000000000003</v>
      </c>
      <c r="K7" s="255">
        <v>0.25</v>
      </c>
      <c r="L7" s="265">
        <v>0</v>
      </c>
      <c r="M7" s="269">
        <f>(H7+K7+J7)*L7</f>
        <v>0</v>
      </c>
      <c r="N7" s="265">
        <v>0</v>
      </c>
      <c r="O7" s="269">
        <f>(H7+K7+J7)*N7</f>
        <v>0</v>
      </c>
      <c r="P7" s="265">
        <v>0</v>
      </c>
      <c r="Q7" s="269">
        <f>(H7+K7+J7)*P7</f>
        <v>0</v>
      </c>
      <c r="R7" s="265">
        <v>0.25</v>
      </c>
      <c r="S7" s="269">
        <f>(H7+K7+J7)*R7</f>
        <v>1.4071</v>
      </c>
      <c r="T7" s="265">
        <v>0.3</v>
      </c>
      <c r="U7" s="269">
        <f t="shared" ref="U7" si="1">(H7+K7+J7)*T7</f>
        <v>1.68852</v>
      </c>
      <c r="V7" s="265"/>
      <c r="W7" s="265"/>
      <c r="X7" s="269">
        <f>SUM(H7,J7,K7,M7,O7,Q7,S7,U7,W7)</f>
        <v>8.7240199999999994</v>
      </c>
      <c r="Y7" s="270">
        <f>X7*2340</f>
        <v>20414.2068</v>
      </c>
      <c r="Z7" s="256">
        <v>45658</v>
      </c>
      <c r="AA7" s="271">
        <f>(MONTH(AB7)-MONTH(Z7))+(YEAR(AB7)-YEAR(Z7))*12</f>
        <v>26</v>
      </c>
      <c r="AB7" s="256">
        <v>46447</v>
      </c>
      <c r="AC7" s="272" t="str">
        <f>IF(C7="","",DATEDIF(C7,AB7,"y")&amp;" tuổi "&amp;DATEDIF(C7,AB7,"ym")&amp;" tháng "&amp;DATEDIF(C7,AB7,"md")&amp;" ngày")</f>
        <v>58 tuổi 4 tháng 24 ngày</v>
      </c>
      <c r="AD7" s="139" t="s">
        <v>225</v>
      </c>
      <c r="AE7" s="273">
        <f>IF(AND(AD7="Đặc biệt",D7="Nam"),VLOOKUP(C7,Tuoinghihuu!$F$228:$G$340,2,1),IF(AND(AD7="Bình thường",D7="Nam"),VLOOKUP(C7,Tuoinghihuu!$F$16:$G$185,2,1),IF(AND(AD7="Đặc biệt",D7="Nữ"),VLOOKUP(C7,Tuoinghihuu!$O$228:$P$340,2,1),VLOOKUP(C7,Tuoinghihuu!$O$16:$P$185,2,1))))</f>
        <v>47788</v>
      </c>
      <c r="AF7" s="274">
        <f>DATEDIF(AB7,AE7,"m")</f>
        <v>44</v>
      </c>
      <c r="AG7" s="275" t="str">
        <f>INT(AF7/12)&amp;" năm "&amp;MOD(AF7,12)&amp;" tháng"</f>
        <v>3 năm 8 tháng</v>
      </c>
      <c r="AH7" s="276">
        <f>INT(AF7/12)+IF(MOD(AF7,12)&lt;=6,0.5,1)</f>
        <v>4</v>
      </c>
      <c r="AI7" s="266">
        <v>33</v>
      </c>
      <c r="AJ7" s="266">
        <v>5</v>
      </c>
      <c r="AK7" s="277">
        <f t="shared" ref="AK7" si="2">IF(AJ7=0,AI7,IF((AJ7&lt;7),AI7+0.5,AI7+1))</f>
        <v>33.5</v>
      </c>
      <c r="AL7" s="257" t="s">
        <v>305</v>
      </c>
      <c r="AM7" s="278">
        <f>IF(AF7&gt;=24,IF(AA7&lt;=12,IF((AI7*12+AJ7)&lt;60,Y7*(AI7*12+AJ7)*0.8,Y7*60*0.8),0),0)</f>
        <v>0</v>
      </c>
      <c r="AN7" s="278">
        <f>IF(AF7&gt;=24,IF(AA7&gt;12,IF((AI7*12+AJ7)&lt;60,Y7*(AI7*12+AJ7)*0.4,Y7*60*0.4),0),0)</f>
        <v>489940.96320000006</v>
      </c>
      <c r="AO7" s="278">
        <f>IF(AF7&gt;=24,Y7*AK7*1.5,0)</f>
        <v>1025813.8916999999</v>
      </c>
      <c r="AP7" s="278">
        <f>IF(AF7&gt;=24,IF(OR(AL7="CC",AL7="CB"),Y7*3,0),0)</f>
        <v>0</v>
      </c>
      <c r="AQ7" s="279">
        <f>IFERROR(AM7+AN7+AO7+AP7,0)</f>
        <v>1515754.8548999999</v>
      </c>
    </row>
    <row r="8" spans="1:46">
      <c r="AM8" s="261"/>
    </row>
    <row r="10" spans="1:46">
      <c r="AM10" s="261"/>
    </row>
  </sheetData>
  <sheetProtection algorithmName="SHA-512" hashValue="oo1Xyibi/hZiEUMMxzegPGo7ZtVwOXlLOgqRgpqwYADREgXvsN2sJXzx2enPnKpEZLKSQr+2r7fUXlNjWLHUMw==" saltValue="dzQvvZO8NyeTtSmy0PmfyA==" spinCount="100000" sheet="1" objects="1" scenarios="1"/>
  <mergeCells count="41">
    <mergeCell ref="A1:AQ1"/>
    <mergeCell ref="A3:A6"/>
    <mergeCell ref="B3:B6"/>
    <mergeCell ref="C3:C6"/>
    <mergeCell ref="D3:D6"/>
    <mergeCell ref="E3:E6"/>
    <mergeCell ref="F3:F6"/>
    <mergeCell ref="G3:Y3"/>
    <mergeCell ref="Z3:Z6"/>
    <mergeCell ref="AA3:AA6"/>
    <mergeCell ref="AH4:AH6"/>
    <mergeCell ref="AL3:AQ3"/>
    <mergeCell ref="G4:G6"/>
    <mergeCell ref="H4:H6"/>
    <mergeCell ref="I4:J5"/>
    <mergeCell ref="K4:K6"/>
    <mergeCell ref="L4:M5"/>
    <mergeCell ref="N4:O5"/>
    <mergeCell ref="P4:Q5"/>
    <mergeCell ref="R4:S5"/>
    <mergeCell ref="AB3:AB6"/>
    <mergeCell ref="T4:U5"/>
    <mergeCell ref="V4:W5"/>
    <mergeCell ref="X4:Y5"/>
    <mergeCell ref="AC3:AC6"/>
    <mergeCell ref="AD3:AD6"/>
    <mergeCell ref="AE3:AE6"/>
    <mergeCell ref="AF3:AH3"/>
    <mergeCell ref="AI3:AK3"/>
    <mergeCell ref="AG4:AG6"/>
    <mergeCell ref="AI4:AI6"/>
    <mergeCell ref="AJ4:AJ6"/>
    <mergeCell ref="AK4:AK6"/>
    <mergeCell ref="AF4:AF6"/>
    <mergeCell ref="AP4:AP6"/>
    <mergeCell ref="AQ4:AQ6"/>
    <mergeCell ref="AM5:AM6"/>
    <mergeCell ref="AL4:AL6"/>
    <mergeCell ref="AM4:AN4"/>
    <mergeCell ref="AO4:AO6"/>
    <mergeCell ref="AN5:AN6"/>
  </mergeCells>
  <dataValidations count="2">
    <dataValidation type="list" allowBlank="1" showInputMessage="1" showErrorMessage="1" sqref="AL7" xr:uid="{75E197ED-A01C-4B34-A213-62807FD8AAF2}">
      <formula1>Doituong</formula1>
    </dataValidation>
    <dataValidation type="list" allowBlank="1" showInputMessage="1" showErrorMessage="1" sqref="AD7" xr:uid="{46AB7EB5-1957-4055-97B1-E26EEB87535F}">
      <formula1>DKnghihuu</formula1>
    </dataValidation>
  </dataValidations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65B7-A018-43DE-B616-82919E94EBCB}">
  <dimension ref="A1:J19"/>
  <sheetViews>
    <sheetView topLeftCell="A10" workbookViewId="0">
      <selection activeCell="D15" sqref="D15"/>
    </sheetView>
  </sheetViews>
  <sheetFormatPr defaultRowHeight="18.75"/>
  <cols>
    <col min="1" max="1" width="9.140625" style="74"/>
    <col min="2" max="2" width="36.140625" style="74" customWidth="1"/>
    <col min="3" max="4" width="10.7109375" style="75" customWidth="1"/>
    <col min="5" max="6" width="8.7109375" style="75" customWidth="1"/>
    <col min="10" max="10" width="9.140625" style="13"/>
  </cols>
  <sheetData>
    <row r="1" spans="1:10">
      <c r="A1" s="181" t="s">
        <v>245</v>
      </c>
      <c r="B1" s="24" t="s">
        <v>246</v>
      </c>
      <c r="C1" s="25">
        <v>11</v>
      </c>
      <c r="D1" s="25">
        <v>2011</v>
      </c>
      <c r="E1" s="25"/>
      <c r="F1" s="25"/>
      <c r="J1" s="13" t="s">
        <v>225</v>
      </c>
    </row>
    <row r="2" spans="1:10">
      <c r="A2" s="182"/>
      <c r="B2" s="26" t="s">
        <v>247</v>
      </c>
      <c r="C2" s="27">
        <v>3</v>
      </c>
      <c r="D2" s="27">
        <v>2020</v>
      </c>
      <c r="E2" s="27"/>
      <c r="F2" s="27"/>
      <c r="J2" s="13" t="s">
        <v>303</v>
      </c>
    </row>
    <row r="3" spans="1:10">
      <c r="A3" s="182"/>
      <c r="B3" s="28"/>
      <c r="C3" s="29">
        <f>D2-D1</f>
        <v>9</v>
      </c>
      <c r="D3" s="29"/>
      <c r="E3" s="29">
        <f>1+(C2-C1)</f>
        <v>-7</v>
      </c>
      <c r="F3" s="29"/>
    </row>
    <row r="4" spans="1:10" ht="19.5" thickBot="1">
      <c r="A4" s="183"/>
      <c r="B4" s="30" t="s">
        <v>248</v>
      </c>
      <c r="C4" s="31">
        <f>IF(E3&lt;0,C3-1,IF(E3=12,C3+1,C3))</f>
        <v>8</v>
      </c>
      <c r="D4" s="31" t="s">
        <v>220</v>
      </c>
      <c r="E4" s="32">
        <f>IF(E3&lt;0,12+E3,IF(E3=12,0,IF(D1=0,0,E3)))</f>
        <v>5</v>
      </c>
      <c r="F4" s="33" t="s">
        <v>221</v>
      </c>
      <c r="J4" s="13" t="s">
        <v>304</v>
      </c>
    </row>
    <row r="5" spans="1:10">
      <c r="A5" s="184" t="s">
        <v>249</v>
      </c>
      <c r="B5" s="34" t="s">
        <v>246</v>
      </c>
      <c r="C5" s="35">
        <v>1</v>
      </c>
      <c r="D5" s="35">
        <v>2003</v>
      </c>
      <c r="E5" s="35"/>
      <c r="F5" s="36"/>
      <c r="J5" s="13" t="s">
        <v>301</v>
      </c>
    </row>
    <row r="6" spans="1:10">
      <c r="A6" s="185"/>
      <c r="B6" s="37" t="s">
        <v>247</v>
      </c>
      <c r="C6" s="38">
        <v>10</v>
      </c>
      <c r="D6" s="38">
        <v>2012</v>
      </c>
      <c r="E6" s="38"/>
      <c r="F6" s="39"/>
      <c r="J6" s="13" t="s">
        <v>305</v>
      </c>
    </row>
    <row r="7" spans="1:10">
      <c r="A7" s="185"/>
      <c r="B7" s="40"/>
      <c r="C7" s="41">
        <f>D6-D5</f>
        <v>9</v>
      </c>
      <c r="D7" s="41"/>
      <c r="E7" s="41">
        <f>1+(C6-C5)</f>
        <v>10</v>
      </c>
      <c r="F7" s="42"/>
      <c r="J7" s="13" t="s">
        <v>306</v>
      </c>
    </row>
    <row r="8" spans="1:10" ht="19.5" thickBot="1">
      <c r="A8" s="186"/>
      <c r="B8" s="43" t="s">
        <v>248</v>
      </c>
      <c r="C8" s="44">
        <f>IF(E7&lt;0,C7-1,IF(E7=12,C7+1,C7))</f>
        <v>9</v>
      </c>
      <c r="D8" s="44" t="s">
        <v>220</v>
      </c>
      <c r="E8" s="45">
        <f>IF(E7&lt;0,12+E7,IF(E7=12,0,IF(D5=0,0,E7)))</f>
        <v>10</v>
      </c>
      <c r="F8" s="46" t="s">
        <v>221</v>
      </c>
    </row>
    <row r="9" spans="1:10">
      <c r="A9" s="187" t="s">
        <v>250</v>
      </c>
      <c r="B9" s="47" t="s">
        <v>246</v>
      </c>
      <c r="C9" s="48">
        <v>12</v>
      </c>
      <c r="D9" s="48">
        <v>2013</v>
      </c>
      <c r="E9" s="48"/>
      <c r="F9" s="49"/>
    </row>
    <row r="10" spans="1:10">
      <c r="A10" s="188"/>
      <c r="B10" s="50" t="s">
        <v>247</v>
      </c>
      <c r="C10" s="51">
        <v>11</v>
      </c>
      <c r="D10" s="51">
        <v>2018</v>
      </c>
      <c r="E10" s="51"/>
      <c r="F10" s="52"/>
    </row>
    <row r="11" spans="1:10">
      <c r="A11" s="188"/>
      <c r="B11" s="53"/>
      <c r="C11" s="54">
        <f>D10-D9</f>
        <v>5</v>
      </c>
      <c r="D11" s="54"/>
      <c r="E11" s="54">
        <f>1+(C10-C9)</f>
        <v>0</v>
      </c>
      <c r="F11" s="55"/>
    </row>
    <row r="12" spans="1:10">
      <c r="A12" s="189"/>
      <c r="B12" s="56" t="s">
        <v>248</v>
      </c>
      <c r="C12" s="57">
        <f>IF(E11&lt;0,C11-1,IF(E11=12,C11+1,C11))</f>
        <v>5</v>
      </c>
      <c r="D12" s="57" t="s">
        <v>220</v>
      </c>
      <c r="E12" s="58">
        <f>IF(E11&lt;0,12+E11,IF(E11=12,0,IF(D9=0,0,E11)))</f>
        <v>0</v>
      </c>
      <c r="F12" s="59" t="s">
        <v>221</v>
      </c>
    </row>
    <row r="13" spans="1:10">
      <c r="A13" s="190" t="s">
        <v>251</v>
      </c>
      <c r="B13" s="193" t="s">
        <v>252</v>
      </c>
      <c r="C13" s="194"/>
      <c r="D13" s="194"/>
      <c r="E13" s="60"/>
      <c r="F13" s="61"/>
    </row>
    <row r="14" spans="1:10">
      <c r="A14" s="191"/>
      <c r="B14" s="62"/>
      <c r="C14" s="63" t="s">
        <v>232</v>
      </c>
      <c r="D14" s="63" t="s">
        <v>11</v>
      </c>
      <c r="E14" s="64"/>
      <c r="F14" s="65"/>
    </row>
    <row r="15" spans="1:10">
      <c r="A15" s="191"/>
      <c r="B15" s="66" t="s">
        <v>245</v>
      </c>
      <c r="C15" s="67">
        <f>C4</f>
        <v>8</v>
      </c>
      <c r="D15" s="67">
        <f>E4</f>
        <v>5</v>
      </c>
      <c r="E15" s="68"/>
      <c r="F15" s="69"/>
    </row>
    <row r="16" spans="1:10">
      <c r="A16" s="191"/>
      <c r="B16" s="66" t="s">
        <v>249</v>
      </c>
      <c r="C16" s="67">
        <f>C8</f>
        <v>9</v>
      </c>
      <c r="D16" s="67">
        <f>E8</f>
        <v>10</v>
      </c>
      <c r="E16" s="68"/>
      <c r="F16" s="69"/>
    </row>
    <row r="17" spans="1:6">
      <c r="A17" s="191"/>
      <c r="B17" s="66" t="s">
        <v>250</v>
      </c>
      <c r="C17" s="67">
        <f>C12</f>
        <v>5</v>
      </c>
      <c r="D17" s="67">
        <f>E12</f>
        <v>0</v>
      </c>
      <c r="E17" s="68"/>
      <c r="F17" s="69"/>
    </row>
    <row r="18" spans="1:6" ht="19.5" thickBot="1">
      <c r="A18" s="191"/>
      <c r="B18" s="66"/>
      <c r="C18" s="67">
        <f>SUM(C15:C17)</f>
        <v>22</v>
      </c>
      <c r="D18" s="67">
        <f>SUM(D15:D17)</f>
        <v>15</v>
      </c>
      <c r="E18" s="68"/>
      <c r="F18" s="69"/>
    </row>
    <row r="19" spans="1:6" ht="20.25" thickBot="1">
      <c r="A19" s="192"/>
      <c r="B19" s="70" t="s">
        <v>253</v>
      </c>
      <c r="C19" s="71">
        <f>IF(AND(D18&gt;=12,D18&lt;24),C18+1,IF(AND(D18&gt;=24,D18&lt;36),C18+2,IF(D18&gt;=36,C18+3,C18)))</f>
        <v>23</v>
      </c>
      <c r="D19" s="71" t="s">
        <v>220</v>
      </c>
      <c r="E19" s="72">
        <f>IF(AND(D18&gt;=12,D18&lt;24),D18-12,IF(AND(D18&gt;=24,D18&lt;36),D18-24,IF(D18&gt;=36,D18)))</f>
        <v>3</v>
      </c>
      <c r="F19" s="73" t="s">
        <v>221</v>
      </c>
    </row>
  </sheetData>
  <sheetProtection algorithmName="SHA-512" hashValue="QbyFgilt1RxrqiYnJKuMwNHu7BwQNWk7L9la9xqlyHbH7cM185nx7zq7Io5ZNrU1/dluf/r03J1uPAAcVbIeQg==" saltValue="KR7nQ091YooeeZA3bHJDqQ==" spinCount="100000" sheet="1" objects="1" scenarios="1"/>
  <mergeCells count="5">
    <mergeCell ref="A1:A4"/>
    <mergeCell ref="A5:A8"/>
    <mergeCell ref="A9:A12"/>
    <mergeCell ref="A13:A19"/>
    <mergeCell ref="B13:D13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5394-8259-41EA-8071-A0AE7EEFDD92}">
  <dimension ref="A1:W340"/>
  <sheetViews>
    <sheetView topLeftCell="A187" zoomScaleNormal="100" workbookViewId="0">
      <selection activeCell="F230" sqref="F230"/>
    </sheetView>
  </sheetViews>
  <sheetFormatPr defaultRowHeight="15.75"/>
  <cols>
    <col min="1" max="2" width="9.140625" style="103" customWidth="1"/>
    <col min="3" max="5" width="9.140625" style="103"/>
    <col min="6" max="7" width="13" style="132" bestFit="1" customWidth="1"/>
    <col min="8" max="9" width="10.7109375" style="133" customWidth="1"/>
    <col min="10" max="11" width="9.140625" style="103"/>
    <col min="12" max="12" width="11.42578125" style="103" customWidth="1"/>
    <col min="13" max="14" width="9.140625" style="103"/>
    <col min="15" max="15" width="13" style="132" customWidth="1"/>
    <col min="16" max="16" width="14.140625" style="132" customWidth="1"/>
    <col min="17" max="18" width="8.85546875" style="134" customWidth="1"/>
    <col min="19" max="19" width="9.140625" style="103"/>
    <col min="20" max="20" width="17.140625" style="103" customWidth="1"/>
    <col min="21" max="21" width="14" style="103" customWidth="1"/>
    <col min="22" max="22" width="9.140625" style="103"/>
    <col min="23" max="23" width="12.7109375" style="103" customWidth="1"/>
    <col min="24" max="16384" width="9.140625" style="103"/>
  </cols>
  <sheetData>
    <row r="1" spans="1:23" ht="30" customHeight="1">
      <c r="A1" s="195" t="s">
        <v>226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</row>
    <row r="2" spans="1:23" s="106" customFormat="1" ht="27.75" customHeight="1">
      <c r="A2" s="196" t="s">
        <v>227</v>
      </c>
      <c r="B2" s="196"/>
      <c r="C2" s="196"/>
      <c r="D2" s="196"/>
      <c r="E2" s="196"/>
      <c r="F2" s="196"/>
      <c r="G2" s="196"/>
      <c r="H2" s="196"/>
      <c r="I2" s="196"/>
      <c r="J2" s="196" t="s">
        <v>228</v>
      </c>
      <c r="K2" s="196"/>
      <c r="L2" s="196"/>
      <c r="M2" s="196"/>
      <c r="N2" s="196"/>
      <c r="O2" s="196"/>
      <c r="P2" s="196"/>
      <c r="Q2" s="196"/>
      <c r="R2" s="196"/>
      <c r="S2" s="105"/>
    </row>
    <row r="3" spans="1:23" s="106" customFormat="1" ht="58.5" customHeight="1">
      <c r="A3" s="196" t="s">
        <v>7</v>
      </c>
      <c r="B3" s="196"/>
      <c r="C3" s="107" t="s">
        <v>9</v>
      </c>
      <c r="D3" s="196" t="s">
        <v>229</v>
      </c>
      <c r="E3" s="196"/>
      <c r="F3" s="108" t="s">
        <v>0</v>
      </c>
      <c r="G3" s="108" t="s">
        <v>230</v>
      </c>
      <c r="H3" s="197" t="s">
        <v>231</v>
      </c>
      <c r="I3" s="197"/>
      <c r="J3" s="196" t="s">
        <v>7</v>
      </c>
      <c r="K3" s="196"/>
      <c r="L3" s="196" t="s">
        <v>9</v>
      </c>
      <c r="M3" s="196" t="s">
        <v>229</v>
      </c>
      <c r="N3" s="196"/>
      <c r="O3" s="108" t="s">
        <v>0</v>
      </c>
      <c r="P3" s="108" t="s">
        <v>230</v>
      </c>
      <c r="Q3" s="197" t="s">
        <v>231</v>
      </c>
      <c r="R3" s="197"/>
    </row>
    <row r="4" spans="1:23" s="106" customFormat="1" ht="22.5" customHeight="1">
      <c r="A4" s="104" t="s">
        <v>11</v>
      </c>
      <c r="B4" s="104" t="s">
        <v>232</v>
      </c>
      <c r="C4" s="110"/>
      <c r="D4" s="104" t="s">
        <v>11</v>
      </c>
      <c r="E4" s="104" t="s">
        <v>232</v>
      </c>
      <c r="F4" s="108"/>
      <c r="G4" s="108"/>
      <c r="H4" s="109" t="s">
        <v>232</v>
      </c>
      <c r="I4" s="109" t="s">
        <v>11</v>
      </c>
      <c r="J4" s="104" t="s">
        <v>11</v>
      </c>
      <c r="K4" s="104" t="s">
        <v>232</v>
      </c>
      <c r="L4" s="196"/>
      <c r="M4" s="104" t="s">
        <v>11</v>
      </c>
      <c r="N4" s="104" t="s">
        <v>232</v>
      </c>
      <c r="O4" s="108"/>
      <c r="P4" s="108"/>
      <c r="Q4" s="109" t="s">
        <v>232</v>
      </c>
      <c r="R4" s="109" t="s">
        <v>11</v>
      </c>
      <c r="V4" s="106" t="s">
        <v>233</v>
      </c>
    </row>
    <row r="5" spans="1:23" s="106" customFormat="1" ht="16.5" hidden="1">
      <c r="A5" s="111">
        <v>1</v>
      </c>
      <c r="B5" s="111">
        <v>1963</v>
      </c>
      <c r="C5" s="110"/>
      <c r="D5" s="111">
        <v>11</v>
      </c>
      <c r="E5" s="111">
        <v>2023</v>
      </c>
      <c r="F5" s="112"/>
      <c r="G5" s="112"/>
      <c r="H5" s="113"/>
      <c r="I5" s="113"/>
      <c r="J5" s="104">
        <v>1</v>
      </c>
      <c r="K5" s="111">
        <v>1968</v>
      </c>
      <c r="L5" s="198" t="s">
        <v>127</v>
      </c>
      <c r="M5" s="111">
        <v>6</v>
      </c>
      <c r="N5" s="111">
        <v>2024</v>
      </c>
      <c r="O5" s="112"/>
      <c r="P5" s="112"/>
      <c r="Q5" s="113"/>
      <c r="R5" s="113"/>
    </row>
    <row r="6" spans="1:23" s="106" customFormat="1" ht="33" hidden="1">
      <c r="A6" s="111">
        <v>2</v>
      </c>
      <c r="B6" s="111">
        <v>1963</v>
      </c>
      <c r="C6" s="114" t="s">
        <v>57</v>
      </c>
      <c r="D6" s="111">
        <v>12</v>
      </c>
      <c r="E6" s="111">
        <v>2023</v>
      </c>
      <c r="F6" s="112"/>
      <c r="G6" s="112"/>
      <c r="H6" s="113"/>
      <c r="I6" s="113"/>
      <c r="J6" s="111">
        <v>2</v>
      </c>
      <c r="K6" s="111">
        <v>1968</v>
      </c>
      <c r="L6" s="198"/>
      <c r="M6" s="111">
        <v>7</v>
      </c>
      <c r="N6" s="111">
        <v>2024</v>
      </c>
      <c r="O6" s="112"/>
      <c r="P6" s="112"/>
      <c r="Q6" s="113"/>
      <c r="R6" s="113"/>
    </row>
    <row r="7" spans="1:23" s="106" customFormat="1" ht="16.5" hidden="1">
      <c r="A7" s="111">
        <v>3</v>
      </c>
      <c r="B7" s="111">
        <v>1963</v>
      </c>
      <c r="C7" s="110"/>
      <c r="D7" s="104">
        <v>1</v>
      </c>
      <c r="E7" s="111">
        <v>2024</v>
      </c>
      <c r="F7" s="112"/>
      <c r="G7" s="112"/>
      <c r="H7" s="113"/>
      <c r="I7" s="113"/>
      <c r="J7" s="111">
        <v>3</v>
      </c>
      <c r="K7" s="111">
        <v>1968</v>
      </c>
      <c r="L7" s="198"/>
      <c r="M7" s="111">
        <v>8</v>
      </c>
      <c r="N7" s="111">
        <v>2024</v>
      </c>
      <c r="O7" s="112"/>
      <c r="P7" s="112"/>
      <c r="Q7" s="113"/>
      <c r="R7" s="113"/>
    </row>
    <row r="8" spans="1:23" s="106" customFormat="1" ht="16.5" hidden="1">
      <c r="A8" s="111">
        <v>4</v>
      </c>
      <c r="B8" s="111">
        <v>1963</v>
      </c>
      <c r="C8" s="198" t="s">
        <v>82</v>
      </c>
      <c r="D8" s="111">
        <v>5</v>
      </c>
      <c r="E8" s="111">
        <v>2024</v>
      </c>
      <c r="F8" s="112"/>
      <c r="G8" s="112"/>
      <c r="H8" s="113"/>
      <c r="I8" s="113"/>
      <c r="J8" s="111">
        <v>4</v>
      </c>
      <c r="K8" s="111">
        <v>1968</v>
      </c>
      <c r="L8" s="198"/>
      <c r="M8" s="111">
        <v>9</v>
      </c>
      <c r="N8" s="111">
        <v>2024</v>
      </c>
      <c r="O8" s="112"/>
      <c r="P8" s="112"/>
      <c r="Q8" s="113"/>
      <c r="R8" s="113"/>
    </row>
    <row r="9" spans="1:23" s="106" customFormat="1" ht="16.5" hidden="1">
      <c r="A9" s="111">
        <v>5</v>
      </c>
      <c r="B9" s="111">
        <v>1963</v>
      </c>
      <c r="C9" s="198"/>
      <c r="D9" s="111">
        <v>6</v>
      </c>
      <c r="E9" s="111">
        <v>2024</v>
      </c>
      <c r="F9" s="112"/>
      <c r="G9" s="112"/>
      <c r="H9" s="113"/>
      <c r="I9" s="113"/>
      <c r="J9" s="111">
        <v>5</v>
      </c>
      <c r="K9" s="111">
        <v>1968</v>
      </c>
      <c r="L9" s="198"/>
      <c r="M9" s="111">
        <v>10</v>
      </c>
      <c r="N9" s="111">
        <v>2024</v>
      </c>
      <c r="O9" s="112"/>
      <c r="P9" s="112"/>
      <c r="Q9" s="113"/>
      <c r="R9" s="113"/>
    </row>
    <row r="10" spans="1:23" s="106" customFormat="1" ht="16.5" hidden="1">
      <c r="A10" s="111">
        <v>6</v>
      </c>
      <c r="B10" s="111">
        <v>1963</v>
      </c>
      <c r="C10" s="198"/>
      <c r="D10" s="111">
        <v>7</v>
      </c>
      <c r="E10" s="111">
        <v>2024</v>
      </c>
      <c r="F10" s="112"/>
      <c r="G10" s="112"/>
      <c r="H10" s="113"/>
      <c r="I10" s="113"/>
      <c r="J10" s="111">
        <v>6</v>
      </c>
      <c r="K10" s="111">
        <v>1968</v>
      </c>
      <c r="L10" s="198"/>
      <c r="M10" s="111">
        <v>11</v>
      </c>
      <c r="N10" s="111">
        <v>2024</v>
      </c>
      <c r="O10" s="112"/>
      <c r="P10" s="112"/>
      <c r="Q10" s="113"/>
      <c r="R10" s="113"/>
    </row>
    <row r="11" spans="1:23" s="106" customFormat="1" ht="16.5" hidden="1">
      <c r="A11" s="111">
        <v>7</v>
      </c>
      <c r="B11" s="111">
        <v>1963</v>
      </c>
      <c r="C11" s="198"/>
      <c r="D11" s="111">
        <v>8</v>
      </c>
      <c r="E11" s="111">
        <v>2024</v>
      </c>
      <c r="F11" s="112"/>
      <c r="G11" s="112"/>
      <c r="H11" s="113"/>
      <c r="I11" s="113"/>
      <c r="J11" s="111">
        <v>7</v>
      </c>
      <c r="K11" s="111">
        <v>1968</v>
      </c>
      <c r="L11" s="198"/>
      <c r="M11" s="111">
        <v>12</v>
      </c>
      <c r="N11" s="111">
        <v>2024</v>
      </c>
      <c r="O11" s="112"/>
      <c r="P11" s="112"/>
      <c r="Q11" s="113"/>
      <c r="R11" s="113"/>
    </row>
    <row r="12" spans="1:23" s="106" customFormat="1" ht="16.5" hidden="1">
      <c r="A12" s="111">
        <v>8</v>
      </c>
      <c r="B12" s="111">
        <v>1963</v>
      </c>
      <c r="C12" s="198"/>
      <c r="D12" s="111">
        <v>9</v>
      </c>
      <c r="E12" s="111">
        <v>2024</v>
      </c>
      <c r="F12" s="112"/>
      <c r="G12" s="112"/>
      <c r="H12" s="113"/>
      <c r="I12" s="113"/>
      <c r="J12" s="111">
        <v>8</v>
      </c>
      <c r="K12" s="111">
        <v>1968</v>
      </c>
      <c r="L12" s="198"/>
      <c r="M12" s="104">
        <v>1</v>
      </c>
      <c r="N12" s="111">
        <v>2025</v>
      </c>
      <c r="O12" s="112"/>
      <c r="P12" s="112"/>
      <c r="Q12" s="113"/>
      <c r="R12" s="113"/>
    </row>
    <row r="13" spans="1:23" s="106" customFormat="1" ht="16.5" hidden="1">
      <c r="A13" s="111">
        <v>9</v>
      </c>
      <c r="B13" s="111">
        <v>1963</v>
      </c>
      <c r="C13" s="198"/>
      <c r="D13" s="111">
        <v>10</v>
      </c>
      <c r="E13" s="111">
        <v>2024</v>
      </c>
      <c r="F13" s="112"/>
      <c r="G13" s="112"/>
      <c r="H13" s="113"/>
      <c r="I13" s="113"/>
      <c r="J13" s="111">
        <v>9</v>
      </c>
      <c r="K13" s="111">
        <v>1968</v>
      </c>
      <c r="L13" s="198" t="s">
        <v>138</v>
      </c>
      <c r="M13" s="111">
        <v>6</v>
      </c>
      <c r="N13" s="111">
        <v>2025</v>
      </c>
      <c r="O13" s="112"/>
      <c r="P13" s="112"/>
      <c r="Q13" s="113"/>
      <c r="R13" s="113"/>
    </row>
    <row r="14" spans="1:23" s="106" customFormat="1" ht="16.5" hidden="1">
      <c r="A14" s="111">
        <v>10</v>
      </c>
      <c r="B14" s="111">
        <v>1963</v>
      </c>
      <c r="C14" s="198"/>
      <c r="D14" s="111">
        <v>11</v>
      </c>
      <c r="E14" s="111">
        <v>2024</v>
      </c>
      <c r="F14" s="112"/>
      <c r="G14" s="112"/>
      <c r="H14" s="113"/>
      <c r="I14" s="113"/>
      <c r="J14" s="111">
        <v>10</v>
      </c>
      <c r="K14" s="111">
        <v>1968</v>
      </c>
      <c r="L14" s="198"/>
      <c r="M14" s="111">
        <v>7</v>
      </c>
      <c r="N14" s="111">
        <v>2025</v>
      </c>
      <c r="O14" s="112"/>
      <c r="P14" s="112"/>
      <c r="Q14" s="113"/>
      <c r="R14" s="113"/>
    </row>
    <row r="15" spans="1:23" s="106" customFormat="1" ht="16.5" hidden="1">
      <c r="A15" s="111">
        <v>11</v>
      </c>
      <c r="B15" s="111">
        <v>1963</v>
      </c>
      <c r="C15" s="198"/>
      <c r="D15" s="111">
        <v>12</v>
      </c>
      <c r="E15" s="111">
        <v>2024</v>
      </c>
      <c r="F15" s="112"/>
      <c r="G15" s="112"/>
      <c r="H15" s="113"/>
      <c r="I15" s="113"/>
      <c r="J15" s="111">
        <v>11</v>
      </c>
      <c r="K15" s="111">
        <v>1968</v>
      </c>
      <c r="L15" s="198"/>
      <c r="M15" s="111">
        <v>8</v>
      </c>
      <c r="N15" s="111">
        <v>2025</v>
      </c>
      <c r="O15" s="112"/>
      <c r="P15" s="112"/>
      <c r="Q15" s="113"/>
      <c r="R15" s="113"/>
    </row>
    <row r="16" spans="1:23" s="106" customFormat="1" ht="16.5">
      <c r="A16" s="111">
        <v>12</v>
      </c>
      <c r="B16" s="111">
        <v>1963</v>
      </c>
      <c r="C16" s="198"/>
      <c r="D16" s="104">
        <v>1</v>
      </c>
      <c r="E16" s="111">
        <v>2025</v>
      </c>
      <c r="F16" s="112">
        <f>DATE(B16,A16,1)</f>
        <v>23346</v>
      </c>
      <c r="G16" s="112">
        <f>DATE(E16,D16,1)</f>
        <v>45658</v>
      </c>
      <c r="H16" s="113">
        <v>61</v>
      </c>
      <c r="I16" s="113"/>
      <c r="J16" s="111">
        <v>12</v>
      </c>
      <c r="K16" s="111">
        <v>1968</v>
      </c>
      <c r="L16" s="198"/>
      <c r="M16" s="111">
        <v>9</v>
      </c>
      <c r="N16" s="111">
        <v>2025</v>
      </c>
      <c r="O16" s="112">
        <f>DATE(K16,J16,1)</f>
        <v>25173</v>
      </c>
      <c r="P16" s="112">
        <f>DATE(N16,M16,1)</f>
        <v>45901</v>
      </c>
      <c r="Q16" s="113">
        <v>56</v>
      </c>
      <c r="R16" s="113">
        <v>8</v>
      </c>
      <c r="T16" s="115" t="s">
        <v>234</v>
      </c>
      <c r="U16" s="116">
        <v>23655</v>
      </c>
      <c r="V16" s="106" t="s">
        <v>224</v>
      </c>
      <c r="W16" s="116" t="e">
        <f>IF('[1]CS NGHI HUU'!#REF!="Nam",VLOOKUP('[1]CS NGHI HUU'!#REF!,$F$16:$G$185,2,1),VLOOKUP('[1]CS NGHI HUU'!#REF!,$O$16:$P$185,2,1))</f>
        <v>#REF!</v>
      </c>
    </row>
    <row r="17" spans="1:23" s="106" customFormat="1" ht="16.5" customHeight="1">
      <c r="A17" s="111">
        <v>1</v>
      </c>
      <c r="B17" s="111">
        <v>1964</v>
      </c>
      <c r="C17" s="198" t="s">
        <v>17</v>
      </c>
      <c r="D17" s="111">
        <v>5</v>
      </c>
      <c r="E17" s="111">
        <v>2025</v>
      </c>
      <c r="F17" s="112">
        <f t="shared" ref="F17:F43" si="0">DATE(B17,A17,1)</f>
        <v>23377</v>
      </c>
      <c r="G17" s="112">
        <f t="shared" ref="G17:G43" si="1">DATE(E17,D17,1)</f>
        <v>45778</v>
      </c>
      <c r="H17" s="113">
        <v>61</v>
      </c>
      <c r="I17" s="113">
        <v>3</v>
      </c>
      <c r="J17" s="111">
        <v>1</v>
      </c>
      <c r="K17" s="111">
        <v>1969</v>
      </c>
      <c r="L17" s="198"/>
      <c r="M17" s="111">
        <v>10</v>
      </c>
      <c r="N17" s="111">
        <v>2025</v>
      </c>
      <c r="O17" s="112">
        <f t="shared" ref="O17:O80" si="2">DATE(K17,J17,1)</f>
        <v>25204</v>
      </c>
      <c r="P17" s="112">
        <f t="shared" ref="P17:P80" si="3">DATE(N17,M17,1)</f>
        <v>45931</v>
      </c>
      <c r="Q17" s="113">
        <v>56</v>
      </c>
      <c r="R17" s="113">
        <v>8</v>
      </c>
      <c r="T17" s="106" t="s">
        <v>235</v>
      </c>
      <c r="U17" s="116">
        <v>25348</v>
      </c>
      <c r="V17" s="106" t="s">
        <v>236</v>
      </c>
      <c r="W17" s="116"/>
    </row>
    <row r="18" spans="1:23" s="106" customFormat="1" ht="16.5">
      <c r="A18" s="111">
        <v>2</v>
      </c>
      <c r="B18" s="111">
        <v>1964</v>
      </c>
      <c r="C18" s="198"/>
      <c r="D18" s="111">
        <v>6</v>
      </c>
      <c r="E18" s="111">
        <v>2025</v>
      </c>
      <c r="F18" s="112">
        <f t="shared" si="0"/>
        <v>23408</v>
      </c>
      <c r="G18" s="112">
        <f t="shared" si="1"/>
        <v>45809</v>
      </c>
      <c r="H18" s="113">
        <v>61</v>
      </c>
      <c r="I18" s="113">
        <v>3</v>
      </c>
      <c r="J18" s="111">
        <v>2</v>
      </c>
      <c r="K18" s="111">
        <v>1969</v>
      </c>
      <c r="L18" s="198"/>
      <c r="M18" s="111">
        <v>11</v>
      </c>
      <c r="N18" s="111">
        <v>2025</v>
      </c>
      <c r="O18" s="112">
        <f t="shared" si="2"/>
        <v>25235</v>
      </c>
      <c r="P18" s="112">
        <f t="shared" si="3"/>
        <v>45962</v>
      </c>
      <c r="Q18" s="113">
        <v>56</v>
      </c>
      <c r="R18" s="113">
        <v>8</v>
      </c>
    </row>
    <row r="19" spans="1:23" s="106" customFormat="1" ht="16.5">
      <c r="A19" s="111">
        <v>3</v>
      </c>
      <c r="B19" s="111">
        <v>1964</v>
      </c>
      <c r="C19" s="198"/>
      <c r="D19" s="111">
        <v>7</v>
      </c>
      <c r="E19" s="111">
        <v>2025</v>
      </c>
      <c r="F19" s="112">
        <f t="shared" si="0"/>
        <v>23437</v>
      </c>
      <c r="G19" s="112">
        <f t="shared" si="1"/>
        <v>45839</v>
      </c>
      <c r="H19" s="113">
        <v>61</v>
      </c>
      <c r="I19" s="113">
        <v>3</v>
      </c>
      <c r="J19" s="111">
        <v>3</v>
      </c>
      <c r="K19" s="111">
        <v>1969</v>
      </c>
      <c r="L19" s="198"/>
      <c r="M19" s="111">
        <v>12</v>
      </c>
      <c r="N19" s="111">
        <v>2025</v>
      </c>
      <c r="O19" s="112">
        <f t="shared" si="2"/>
        <v>25263</v>
      </c>
      <c r="P19" s="112">
        <f t="shared" si="3"/>
        <v>45992</v>
      </c>
      <c r="Q19" s="113">
        <v>56</v>
      </c>
      <c r="R19" s="113">
        <v>8</v>
      </c>
    </row>
    <row r="20" spans="1:23" s="106" customFormat="1" ht="16.5">
      <c r="A20" s="111">
        <v>4</v>
      </c>
      <c r="B20" s="111">
        <v>1964</v>
      </c>
      <c r="C20" s="198"/>
      <c r="D20" s="111">
        <v>8</v>
      </c>
      <c r="E20" s="111">
        <v>2025</v>
      </c>
      <c r="F20" s="112">
        <f t="shared" si="0"/>
        <v>23468</v>
      </c>
      <c r="G20" s="112">
        <f t="shared" si="1"/>
        <v>45870</v>
      </c>
      <c r="H20" s="113">
        <v>61</v>
      </c>
      <c r="I20" s="113">
        <v>3</v>
      </c>
      <c r="J20" s="111">
        <v>4</v>
      </c>
      <c r="K20" s="111">
        <v>1969</v>
      </c>
      <c r="L20" s="198"/>
      <c r="M20" s="104">
        <v>1</v>
      </c>
      <c r="N20" s="111">
        <v>2026</v>
      </c>
      <c r="O20" s="112">
        <f t="shared" si="2"/>
        <v>25294</v>
      </c>
      <c r="P20" s="112">
        <f t="shared" si="3"/>
        <v>46023</v>
      </c>
      <c r="Q20" s="113">
        <v>56</v>
      </c>
      <c r="R20" s="113">
        <v>8</v>
      </c>
    </row>
    <row r="21" spans="1:23" s="106" customFormat="1" ht="16.5">
      <c r="A21" s="111">
        <v>5</v>
      </c>
      <c r="B21" s="111">
        <v>1964</v>
      </c>
      <c r="C21" s="198"/>
      <c r="D21" s="111">
        <v>9</v>
      </c>
      <c r="E21" s="111">
        <v>2025</v>
      </c>
      <c r="F21" s="112">
        <f t="shared" si="0"/>
        <v>23498</v>
      </c>
      <c r="G21" s="112">
        <f t="shared" si="1"/>
        <v>45901</v>
      </c>
      <c r="H21" s="113">
        <v>61</v>
      </c>
      <c r="I21" s="113">
        <v>3</v>
      </c>
      <c r="J21" s="111">
        <v>5</v>
      </c>
      <c r="K21" s="111">
        <v>1969</v>
      </c>
      <c r="L21" s="198" t="s">
        <v>150</v>
      </c>
      <c r="M21" s="111">
        <v>6</v>
      </c>
      <c r="N21" s="111">
        <v>2026</v>
      </c>
      <c r="O21" s="112">
        <f t="shared" si="2"/>
        <v>25324</v>
      </c>
      <c r="P21" s="112">
        <f t="shared" si="3"/>
        <v>46174</v>
      </c>
      <c r="Q21" s="113">
        <v>57</v>
      </c>
      <c r="R21" s="113"/>
    </row>
    <row r="22" spans="1:23" s="106" customFormat="1" ht="16.5">
      <c r="A22" s="111">
        <v>6</v>
      </c>
      <c r="B22" s="111">
        <v>1964</v>
      </c>
      <c r="C22" s="198"/>
      <c r="D22" s="111">
        <v>10</v>
      </c>
      <c r="E22" s="111">
        <v>2025</v>
      </c>
      <c r="F22" s="112">
        <f t="shared" si="0"/>
        <v>23529</v>
      </c>
      <c r="G22" s="112">
        <f t="shared" si="1"/>
        <v>45931</v>
      </c>
      <c r="H22" s="113">
        <v>61</v>
      </c>
      <c r="I22" s="113">
        <v>3</v>
      </c>
      <c r="J22" s="111">
        <v>6</v>
      </c>
      <c r="K22" s="111">
        <v>1969</v>
      </c>
      <c r="L22" s="198"/>
      <c r="M22" s="111">
        <v>7</v>
      </c>
      <c r="N22" s="111">
        <v>2026</v>
      </c>
      <c r="O22" s="112">
        <f t="shared" si="2"/>
        <v>25355</v>
      </c>
      <c r="P22" s="112">
        <f t="shared" si="3"/>
        <v>46204</v>
      </c>
      <c r="Q22" s="113">
        <v>57</v>
      </c>
      <c r="R22" s="113"/>
    </row>
    <row r="23" spans="1:23" s="106" customFormat="1" ht="16.5">
      <c r="A23" s="111">
        <v>7</v>
      </c>
      <c r="B23" s="111">
        <v>1964</v>
      </c>
      <c r="C23" s="198"/>
      <c r="D23" s="111">
        <v>11</v>
      </c>
      <c r="E23" s="111">
        <v>2025</v>
      </c>
      <c r="F23" s="112">
        <f t="shared" si="0"/>
        <v>23559</v>
      </c>
      <c r="G23" s="112">
        <f t="shared" si="1"/>
        <v>45962</v>
      </c>
      <c r="H23" s="113">
        <v>61</v>
      </c>
      <c r="I23" s="113">
        <v>3</v>
      </c>
      <c r="J23" s="111">
        <v>7</v>
      </c>
      <c r="K23" s="111">
        <v>1969</v>
      </c>
      <c r="L23" s="198"/>
      <c r="M23" s="111">
        <v>8</v>
      </c>
      <c r="N23" s="111">
        <v>2026</v>
      </c>
      <c r="O23" s="112">
        <f t="shared" si="2"/>
        <v>25385</v>
      </c>
      <c r="P23" s="112">
        <f t="shared" si="3"/>
        <v>46235</v>
      </c>
      <c r="Q23" s="113">
        <v>57</v>
      </c>
      <c r="R23" s="113"/>
    </row>
    <row r="24" spans="1:23" s="106" customFormat="1" ht="16.5">
      <c r="A24" s="111">
        <v>8</v>
      </c>
      <c r="B24" s="111">
        <v>1964</v>
      </c>
      <c r="C24" s="198"/>
      <c r="D24" s="111">
        <v>12</v>
      </c>
      <c r="E24" s="111">
        <v>2025</v>
      </c>
      <c r="F24" s="112">
        <f t="shared" si="0"/>
        <v>23590</v>
      </c>
      <c r="G24" s="112">
        <f t="shared" si="1"/>
        <v>45992</v>
      </c>
      <c r="H24" s="113">
        <v>61</v>
      </c>
      <c r="I24" s="113">
        <v>3</v>
      </c>
      <c r="J24" s="111">
        <v>8</v>
      </c>
      <c r="K24" s="111">
        <v>1969</v>
      </c>
      <c r="L24" s="198"/>
      <c r="M24" s="111">
        <v>9</v>
      </c>
      <c r="N24" s="111">
        <v>2026</v>
      </c>
      <c r="O24" s="112">
        <f t="shared" si="2"/>
        <v>25416</v>
      </c>
      <c r="P24" s="112">
        <f t="shared" si="3"/>
        <v>46266</v>
      </c>
      <c r="Q24" s="113">
        <v>57</v>
      </c>
      <c r="R24" s="113"/>
    </row>
    <row r="25" spans="1:23" s="106" customFormat="1" ht="16.5">
      <c r="A25" s="111">
        <v>9</v>
      </c>
      <c r="B25" s="111">
        <v>1964</v>
      </c>
      <c r="C25" s="198"/>
      <c r="D25" s="104">
        <v>1</v>
      </c>
      <c r="E25" s="111">
        <v>2026</v>
      </c>
      <c r="F25" s="112">
        <f t="shared" si="0"/>
        <v>23621</v>
      </c>
      <c r="G25" s="112">
        <f t="shared" si="1"/>
        <v>46023</v>
      </c>
      <c r="H25" s="113">
        <v>61</v>
      </c>
      <c r="I25" s="113">
        <v>3</v>
      </c>
      <c r="J25" s="111">
        <v>9</v>
      </c>
      <c r="K25" s="111">
        <v>1969</v>
      </c>
      <c r="L25" s="198"/>
      <c r="M25" s="111">
        <v>10</v>
      </c>
      <c r="N25" s="111">
        <v>2026</v>
      </c>
      <c r="O25" s="112">
        <f t="shared" si="2"/>
        <v>25447</v>
      </c>
      <c r="P25" s="112">
        <f t="shared" si="3"/>
        <v>46296</v>
      </c>
      <c r="Q25" s="113">
        <v>57</v>
      </c>
      <c r="R25" s="113"/>
    </row>
    <row r="26" spans="1:23" s="106" customFormat="1" ht="16.5">
      <c r="A26" s="111">
        <v>10</v>
      </c>
      <c r="B26" s="111">
        <v>1964</v>
      </c>
      <c r="C26" s="198" t="s">
        <v>37</v>
      </c>
      <c r="D26" s="111">
        <v>5</v>
      </c>
      <c r="E26" s="111">
        <v>2026</v>
      </c>
      <c r="F26" s="112">
        <f t="shared" si="0"/>
        <v>23651</v>
      </c>
      <c r="G26" s="112">
        <f t="shared" si="1"/>
        <v>46143</v>
      </c>
      <c r="H26" s="113">
        <v>61</v>
      </c>
      <c r="I26" s="113">
        <v>6</v>
      </c>
      <c r="J26" s="111">
        <v>10</v>
      </c>
      <c r="K26" s="111">
        <v>1969</v>
      </c>
      <c r="L26" s="198"/>
      <c r="M26" s="111">
        <v>11</v>
      </c>
      <c r="N26" s="111">
        <v>2026</v>
      </c>
      <c r="O26" s="112">
        <f t="shared" si="2"/>
        <v>25477</v>
      </c>
      <c r="P26" s="112">
        <f t="shared" si="3"/>
        <v>46327</v>
      </c>
      <c r="Q26" s="113">
        <v>57</v>
      </c>
      <c r="R26" s="113"/>
    </row>
    <row r="27" spans="1:23" s="106" customFormat="1" ht="16.5">
      <c r="A27" s="111">
        <v>11</v>
      </c>
      <c r="B27" s="111">
        <v>1964</v>
      </c>
      <c r="C27" s="198"/>
      <c r="D27" s="111">
        <v>6</v>
      </c>
      <c r="E27" s="111">
        <v>2026</v>
      </c>
      <c r="F27" s="112">
        <f t="shared" si="0"/>
        <v>23682</v>
      </c>
      <c r="G27" s="112">
        <f t="shared" si="1"/>
        <v>46174</v>
      </c>
      <c r="H27" s="113">
        <v>61</v>
      </c>
      <c r="I27" s="113">
        <v>6</v>
      </c>
      <c r="J27" s="111">
        <v>11</v>
      </c>
      <c r="K27" s="111">
        <v>1969</v>
      </c>
      <c r="L27" s="198"/>
      <c r="M27" s="111">
        <v>12</v>
      </c>
      <c r="N27" s="111">
        <v>2026</v>
      </c>
      <c r="O27" s="112">
        <f t="shared" si="2"/>
        <v>25508</v>
      </c>
      <c r="P27" s="112">
        <f t="shared" si="3"/>
        <v>46357</v>
      </c>
      <c r="Q27" s="113">
        <v>57</v>
      </c>
      <c r="R27" s="113"/>
    </row>
    <row r="28" spans="1:23" s="106" customFormat="1" ht="16.5">
      <c r="A28" s="111">
        <v>12</v>
      </c>
      <c r="B28" s="111">
        <v>1964</v>
      </c>
      <c r="C28" s="198"/>
      <c r="D28" s="111">
        <v>7</v>
      </c>
      <c r="E28" s="111">
        <v>2026</v>
      </c>
      <c r="F28" s="112">
        <f t="shared" si="0"/>
        <v>23712</v>
      </c>
      <c r="G28" s="112">
        <f t="shared" si="1"/>
        <v>46204</v>
      </c>
      <c r="H28" s="113">
        <v>61</v>
      </c>
      <c r="I28" s="113">
        <v>6</v>
      </c>
      <c r="J28" s="111">
        <v>12</v>
      </c>
      <c r="K28" s="111">
        <v>1969</v>
      </c>
      <c r="L28" s="198"/>
      <c r="M28" s="104">
        <v>1</v>
      </c>
      <c r="N28" s="111">
        <v>2027</v>
      </c>
      <c r="O28" s="112">
        <f t="shared" si="2"/>
        <v>25538</v>
      </c>
      <c r="P28" s="112">
        <f t="shared" si="3"/>
        <v>46388</v>
      </c>
      <c r="Q28" s="113">
        <v>57</v>
      </c>
      <c r="R28" s="113"/>
    </row>
    <row r="29" spans="1:23" s="106" customFormat="1" ht="16.5">
      <c r="A29" s="111">
        <v>1</v>
      </c>
      <c r="B29" s="111">
        <v>1965</v>
      </c>
      <c r="C29" s="198"/>
      <c r="D29" s="111">
        <v>8</v>
      </c>
      <c r="E29" s="111">
        <v>2026</v>
      </c>
      <c r="F29" s="112">
        <f t="shared" si="0"/>
        <v>23743</v>
      </c>
      <c r="G29" s="112">
        <f t="shared" si="1"/>
        <v>46235</v>
      </c>
      <c r="H29" s="113">
        <v>61</v>
      </c>
      <c r="I29" s="113">
        <v>6</v>
      </c>
      <c r="J29" s="111">
        <v>1</v>
      </c>
      <c r="K29" s="111">
        <v>1970</v>
      </c>
      <c r="L29" s="198" t="s">
        <v>100</v>
      </c>
      <c r="M29" s="111">
        <v>6</v>
      </c>
      <c r="N29" s="111">
        <v>2027</v>
      </c>
      <c r="O29" s="112">
        <f t="shared" si="2"/>
        <v>25569</v>
      </c>
      <c r="P29" s="112">
        <f t="shared" si="3"/>
        <v>46539</v>
      </c>
      <c r="Q29" s="113">
        <v>57</v>
      </c>
      <c r="R29" s="113">
        <v>4</v>
      </c>
    </row>
    <row r="30" spans="1:23" s="106" customFormat="1" ht="16.5">
      <c r="A30" s="111">
        <v>2</v>
      </c>
      <c r="B30" s="111">
        <v>1965</v>
      </c>
      <c r="C30" s="198"/>
      <c r="D30" s="111">
        <v>9</v>
      </c>
      <c r="E30" s="111">
        <v>2026</v>
      </c>
      <c r="F30" s="112">
        <f t="shared" si="0"/>
        <v>23774</v>
      </c>
      <c r="G30" s="112">
        <f t="shared" si="1"/>
        <v>46266</v>
      </c>
      <c r="H30" s="113">
        <v>61</v>
      </c>
      <c r="I30" s="113">
        <v>6</v>
      </c>
      <c r="J30" s="111">
        <v>2</v>
      </c>
      <c r="K30" s="111">
        <v>1970</v>
      </c>
      <c r="L30" s="198"/>
      <c r="M30" s="111">
        <v>7</v>
      </c>
      <c r="N30" s="111">
        <v>2027</v>
      </c>
      <c r="O30" s="112">
        <f t="shared" si="2"/>
        <v>25600</v>
      </c>
      <c r="P30" s="112">
        <f t="shared" si="3"/>
        <v>46569</v>
      </c>
      <c r="Q30" s="113">
        <v>57</v>
      </c>
      <c r="R30" s="113">
        <v>4</v>
      </c>
    </row>
    <row r="31" spans="1:23" s="106" customFormat="1" ht="16.5">
      <c r="A31" s="111">
        <v>3</v>
      </c>
      <c r="B31" s="111">
        <v>1965</v>
      </c>
      <c r="C31" s="198"/>
      <c r="D31" s="111">
        <v>10</v>
      </c>
      <c r="E31" s="111">
        <v>2026</v>
      </c>
      <c r="F31" s="112">
        <f t="shared" si="0"/>
        <v>23802</v>
      </c>
      <c r="G31" s="112">
        <f t="shared" si="1"/>
        <v>46296</v>
      </c>
      <c r="H31" s="113">
        <v>61</v>
      </c>
      <c r="I31" s="113">
        <v>6</v>
      </c>
      <c r="J31" s="111">
        <v>3</v>
      </c>
      <c r="K31" s="111">
        <v>1970</v>
      </c>
      <c r="L31" s="198"/>
      <c r="M31" s="111">
        <v>8</v>
      </c>
      <c r="N31" s="111">
        <v>2027</v>
      </c>
      <c r="O31" s="112">
        <f t="shared" si="2"/>
        <v>25628</v>
      </c>
      <c r="P31" s="112">
        <f t="shared" si="3"/>
        <v>46600</v>
      </c>
      <c r="Q31" s="113">
        <v>57</v>
      </c>
      <c r="R31" s="113">
        <v>4</v>
      </c>
    </row>
    <row r="32" spans="1:23" s="106" customFormat="1" ht="16.5">
      <c r="A32" s="111">
        <v>4</v>
      </c>
      <c r="B32" s="111">
        <v>1965</v>
      </c>
      <c r="C32" s="198"/>
      <c r="D32" s="111">
        <v>11</v>
      </c>
      <c r="E32" s="111">
        <v>2026</v>
      </c>
      <c r="F32" s="112">
        <f t="shared" si="0"/>
        <v>23833</v>
      </c>
      <c r="G32" s="112">
        <f t="shared" si="1"/>
        <v>46327</v>
      </c>
      <c r="H32" s="113">
        <v>61</v>
      </c>
      <c r="I32" s="113">
        <v>6</v>
      </c>
      <c r="J32" s="111">
        <v>4</v>
      </c>
      <c r="K32" s="111">
        <v>1970</v>
      </c>
      <c r="L32" s="198"/>
      <c r="M32" s="111">
        <v>9</v>
      </c>
      <c r="N32" s="111">
        <v>2027</v>
      </c>
      <c r="O32" s="112">
        <f t="shared" si="2"/>
        <v>25659</v>
      </c>
      <c r="P32" s="112">
        <f t="shared" si="3"/>
        <v>46631</v>
      </c>
      <c r="Q32" s="113">
        <v>57</v>
      </c>
      <c r="R32" s="113">
        <v>4</v>
      </c>
    </row>
    <row r="33" spans="1:18" s="106" customFormat="1" ht="16.5">
      <c r="A33" s="111">
        <v>5</v>
      </c>
      <c r="B33" s="111">
        <v>1965</v>
      </c>
      <c r="C33" s="198"/>
      <c r="D33" s="111">
        <v>12</v>
      </c>
      <c r="E33" s="111">
        <v>2026</v>
      </c>
      <c r="F33" s="112">
        <f t="shared" si="0"/>
        <v>23863</v>
      </c>
      <c r="G33" s="112">
        <f t="shared" si="1"/>
        <v>46357</v>
      </c>
      <c r="H33" s="113">
        <v>61</v>
      </c>
      <c r="I33" s="113">
        <v>6</v>
      </c>
      <c r="J33" s="111">
        <v>5</v>
      </c>
      <c r="K33" s="111">
        <v>1970</v>
      </c>
      <c r="L33" s="198"/>
      <c r="M33" s="111">
        <v>10</v>
      </c>
      <c r="N33" s="111">
        <v>2027</v>
      </c>
      <c r="O33" s="112">
        <f t="shared" si="2"/>
        <v>25689</v>
      </c>
      <c r="P33" s="112">
        <f t="shared" si="3"/>
        <v>46661</v>
      </c>
      <c r="Q33" s="113">
        <v>57</v>
      </c>
      <c r="R33" s="113">
        <v>4</v>
      </c>
    </row>
    <row r="34" spans="1:18" s="106" customFormat="1" ht="16.5">
      <c r="A34" s="111">
        <v>6</v>
      </c>
      <c r="B34" s="111">
        <v>1965</v>
      </c>
      <c r="C34" s="198"/>
      <c r="D34" s="104">
        <v>1</v>
      </c>
      <c r="E34" s="111">
        <v>2027</v>
      </c>
      <c r="F34" s="112">
        <f t="shared" si="0"/>
        <v>23894</v>
      </c>
      <c r="G34" s="112">
        <f t="shared" si="1"/>
        <v>46388</v>
      </c>
      <c r="H34" s="113">
        <v>61</v>
      </c>
      <c r="I34" s="113">
        <v>6</v>
      </c>
      <c r="J34" s="111">
        <v>6</v>
      </c>
      <c r="K34" s="111">
        <v>1970</v>
      </c>
      <c r="L34" s="198"/>
      <c r="M34" s="111">
        <v>11</v>
      </c>
      <c r="N34" s="111">
        <v>2027</v>
      </c>
      <c r="O34" s="112">
        <f t="shared" si="2"/>
        <v>25720</v>
      </c>
      <c r="P34" s="112">
        <f t="shared" si="3"/>
        <v>46692</v>
      </c>
      <c r="Q34" s="113">
        <v>57</v>
      </c>
      <c r="R34" s="113">
        <v>4</v>
      </c>
    </row>
    <row r="35" spans="1:18" s="106" customFormat="1" ht="16.5">
      <c r="A35" s="111">
        <v>7</v>
      </c>
      <c r="B35" s="111">
        <v>1965</v>
      </c>
      <c r="C35" s="198" t="s">
        <v>59</v>
      </c>
      <c r="D35" s="111">
        <v>5</v>
      </c>
      <c r="E35" s="111">
        <v>2027</v>
      </c>
      <c r="F35" s="112">
        <f t="shared" si="0"/>
        <v>23924</v>
      </c>
      <c r="G35" s="112">
        <f t="shared" si="1"/>
        <v>46508</v>
      </c>
      <c r="H35" s="113">
        <v>61</v>
      </c>
      <c r="I35" s="113">
        <v>9</v>
      </c>
      <c r="J35" s="111">
        <v>7</v>
      </c>
      <c r="K35" s="111">
        <v>1970</v>
      </c>
      <c r="L35" s="198"/>
      <c r="M35" s="111">
        <v>12</v>
      </c>
      <c r="N35" s="111">
        <v>2027</v>
      </c>
      <c r="O35" s="112">
        <f t="shared" si="2"/>
        <v>25750</v>
      </c>
      <c r="P35" s="112">
        <f t="shared" si="3"/>
        <v>46722</v>
      </c>
      <c r="Q35" s="113">
        <v>57</v>
      </c>
      <c r="R35" s="113">
        <v>4</v>
      </c>
    </row>
    <row r="36" spans="1:18" s="106" customFormat="1" ht="16.5">
      <c r="A36" s="111">
        <v>8</v>
      </c>
      <c r="B36" s="111">
        <v>1965</v>
      </c>
      <c r="C36" s="198"/>
      <c r="D36" s="111">
        <v>6</v>
      </c>
      <c r="E36" s="111">
        <v>2027</v>
      </c>
      <c r="F36" s="112">
        <f t="shared" si="0"/>
        <v>23955</v>
      </c>
      <c r="G36" s="112">
        <f t="shared" si="1"/>
        <v>46539</v>
      </c>
      <c r="H36" s="113">
        <v>61</v>
      </c>
      <c r="I36" s="113">
        <v>9</v>
      </c>
      <c r="J36" s="111">
        <v>8</v>
      </c>
      <c r="K36" s="111">
        <v>1970</v>
      </c>
      <c r="L36" s="198"/>
      <c r="M36" s="104">
        <v>1</v>
      </c>
      <c r="N36" s="111">
        <v>2028</v>
      </c>
      <c r="O36" s="112">
        <f t="shared" si="2"/>
        <v>25781</v>
      </c>
      <c r="P36" s="112">
        <f t="shared" si="3"/>
        <v>46753</v>
      </c>
      <c r="Q36" s="113">
        <v>57</v>
      </c>
      <c r="R36" s="113">
        <v>4</v>
      </c>
    </row>
    <row r="37" spans="1:18" s="106" customFormat="1" ht="16.5">
      <c r="A37" s="111">
        <v>9</v>
      </c>
      <c r="B37" s="111">
        <v>1965</v>
      </c>
      <c r="C37" s="198"/>
      <c r="D37" s="111">
        <v>7</v>
      </c>
      <c r="E37" s="111">
        <v>2027</v>
      </c>
      <c r="F37" s="112">
        <f t="shared" si="0"/>
        <v>23986</v>
      </c>
      <c r="G37" s="112">
        <f t="shared" si="1"/>
        <v>46569</v>
      </c>
      <c r="H37" s="113">
        <v>61</v>
      </c>
      <c r="I37" s="113">
        <v>9</v>
      </c>
      <c r="J37" s="111">
        <v>9</v>
      </c>
      <c r="K37" s="111">
        <v>1970</v>
      </c>
      <c r="L37" s="198" t="s">
        <v>106</v>
      </c>
      <c r="M37" s="111">
        <v>6</v>
      </c>
      <c r="N37" s="111">
        <v>2028</v>
      </c>
      <c r="O37" s="112">
        <f t="shared" si="2"/>
        <v>25812</v>
      </c>
      <c r="P37" s="112">
        <f t="shared" si="3"/>
        <v>46905</v>
      </c>
      <c r="Q37" s="113">
        <v>57</v>
      </c>
      <c r="R37" s="113">
        <v>8</v>
      </c>
    </row>
    <row r="38" spans="1:18" s="106" customFormat="1" ht="16.5">
      <c r="A38" s="111">
        <v>10</v>
      </c>
      <c r="B38" s="111">
        <v>1965</v>
      </c>
      <c r="C38" s="198"/>
      <c r="D38" s="111">
        <v>8</v>
      </c>
      <c r="E38" s="111">
        <v>2027</v>
      </c>
      <c r="F38" s="112">
        <f t="shared" si="0"/>
        <v>24016</v>
      </c>
      <c r="G38" s="112">
        <f t="shared" si="1"/>
        <v>46600</v>
      </c>
      <c r="H38" s="113">
        <v>61</v>
      </c>
      <c r="I38" s="113">
        <v>9</v>
      </c>
      <c r="J38" s="111">
        <v>10</v>
      </c>
      <c r="K38" s="111">
        <v>1970</v>
      </c>
      <c r="L38" s="198"/>
      <c r="M38" s="111">
        <v>7</v>
      </c>
      <c r="N38" s="111">
        <v>2028</v>
      </c>
      <c r="O38" s="112">
        <f t="shared" si="2"/>
        <v>25842</v>
      </c>
      <c r="P38" s="112">
        <f t="shared" si="3"/>
        <v>46935</v>
      </c>
      <c r="Q38" s="113">
        <v>57</v>
      </c>
      <c r="R38" s="113">
        <v>8</v>
      </c>
    </row>
    <row r="39" spans="1:18" s="106" customFormat="1" ht="16.5">
      <c r="A39" s="111">
        <v>11</v>
      </c>
      <c r="B39" s="111">
        <v>1965</v>
      </c>
      <c r="C39" s="198"/>
      <c r="D39" s="111">
        <v>9</v>
      </c>
      <c r="E39" s="111">
        <v>2027</v>
      </c>
      <c r="F39" s="112">
        <f t="shared" si="0"/>
        <v>24047</v>
      </c>
      <c r="G39" s="112">
        <f t="shared" si="1"/>
        <v>46631</v>
      </c>
      <c r="H39" s="113">
        <v>61</v>
      </c>
      <c r="I39" s="113">
        <v>9</v>
      </c>
      <c r="J39" s="111">
        <v>11</v>
      </c>
      <c r="K39" s="111">
        <v>1970</v>
      </c>
      <c r="L39" s="198"/>
      <c r="M39" s="111">
        <v>8</v>
      </c>
      <c r="N39" s="111">
        <v>2028</v>
      </c>
      <c r="O39" s="112">
        <f t="shared" si="2"/>
        <v>25873</v>
      </c>
      <c r="P39" s="112">
        <f t="shared" si="3"/>
        <v>46966</v>
      </c>
      <c r="Q39" s="113">
        <v>57</v>
      </c>
      <c r="R39" s="113">
        <v>8</v>
      </c>
    </row>
    <row r="40" spans="1:18" s="106" customFormat="1" ht="16.5">
      <c r="A40" s="111">
        <v>12</v>
      </c>
      <c r="B40" s="111">
        <v>1965</v>
      </c>
      <c r="C40" s="198"/>
      <c r="D40" s="111">
        <v>10</v>
      </c>
      <c r="E40" s="111">
        <v>2027</v>
      </c>
      <c r="F40" s="112">
        <f t="shared" si="0"/>
        <v>24077</v>
      </c>
      <c r="G40" s="112">
        <f t="shared" si="1"/>
        <v>46661</v>
      </c>
      <c r="H40" s="113">
        <v>61</v>
      </c>
      <c r="I40" s="113">
        <v>9</v>
      </c>
      <c r="J40" s="111">
        <v>12</v>
      </c>
      <c r="K40" s="111">
        <v>1970</v>
      </c>
      <c r="L40" s="198"/>
      <c r="M40" s="111">
        <v>9</v>
      </c>
      <c r="N40" s="111">
        <v>2028</v>
      </c>
      <c r="O40" s="112">
        <f t="shared" si="2"/>
        <v>25903</v>
      </c>
      <c r="P40" s="112">
        <f t="shared" si="3"/>
        <v>46997</v>
      </c>
      <c r="Q40" s="113">
        <v>57</v>
      </c>
      <c r="R40" s="113">
        <v>8</v>
      </c>
    </row>
    <row r="41" spans="1:18" s="106" customFormat="1" ht="16.5">
      <c r="A41" s="111">
        <v>1</v>
      </c>
      <c r="B41" s="111">
        <v>1966</v>
      </c>
      <c r="C41" s="198"/>
      <c r="D41" s="111">
        <v>11</v>
      </c>
      <c r="E41" s="111">
        <v>2027</v>
      </c>
      <c r="F41" s="112">
        <f t="shared" si="0"/>
        <v>24108</v>
      </c>
      <c r="G41" s="112">
        <f t="shared" si="1"/>
        <v>46692</v>
      </c>
      <c r="H41" s="113">
        <v>61</v>
      </c>
      <c r="I41" s="113">
        <v>9</v>
      </c>
      <c r="J41" s="111">
        <v>1</v>
      </c>
      <c r="K41" s="111">
        <v>1971</v>
      </c>
      <c r="L41" s="198"/>
      <c r="M41" s="111">
        <v>10</v>
      </c>
      <c r="N41" s="111">
        <v>2028</v>
      </c>
      <c r="O41" s="112">
        <f t="shared" si="2"/>
        <v>25934</v>
      </c>
      <c r="P41" s="112">
        <f t="shared" si="3"/>
        <v>47027</v>
      </c>
      <c r="Q41" s="113">
        <v>57</v>
      </c>
      <c r="R41" s="113">
        <v>8</v>
      </c>
    </row>
    <row r="42" spans="1:18" s="106" customFormat="1" ht="16.5">
      <c r="A42" s="111">
        <v>2</v>
      </c>
      <c r="B42" s="111">
        <v>1966</v>
      </c>
      <c r="C42" s="198"/>
      <c r="D42" s="111">
        <v>12</v>
      </c>
      <c r="E42" s="111">
        <v>2027</v>
      </c>
      <c r="F42" s="112">
        <f t="shared" si="0"/>
        <v>24139</v>
      </c>
      <c r="G42" s="112">
        <f t="shared" si="1"/>
        <v>46722</v>
      </c>
      <c r="H42" s="113">
        <v>61</v>
      </c>
      <c r="I42" s="113">
        <v>9</v>
      </c>
      <c r="J42" s="111">
        <v>2</v>
      </c>
      <c r="K42" s="111">
        <v>1971</v>
      </c>
      <c r="L42" s="198"/>
      <c r="M42" s="111">
        <v>11</v>
      </c>
      <c r="N42" s="111">
        <v>2028</v>
      </c>
      <c r="O42" s="112">
        <f t="shared" si="2"/>
        <v>25965</v>
      </c>
      <c r="P42" s="112">
        <f t="shared" si="3"/>
        <v>47058</v>
      </c>
      <c r="Q42" s="113">
        <v>57</v>
      </c>
      <c r="R42" s="113">
        <v>8</v>
      </c>
    </row>
    <row r="43" spans="1:18" s="106" customFormat="1" ht="16.5">
      <c r="A43" s="111">
        <v>3</v>
      </c>
      <c r="B43" s="111">
        <v>1966</v>
      </c>
      <c r="C43" s="198"/>
      <c r="D43" s="104">
        <v>1</v>
      </c>
      <c r="E43" s="111">
        <v>2028</v>
      </c>
      <c r="F43" s="112">
        <f t="shared" si="0"/>
        <v>24167</v>
      </c>
      <c r="G43" s="112">
        <f t="shared" si="1"/>
        <v>46753</v>
      </c>
      <c r="H43" s="113">
        <v>61</v>
      </c>
      <c r="I43" s="113">
        <v>9</v>
      </c>
      <c r="J43" s="111">
        <v>3</v>
      </c>
      <c r="K43" s="111">
        <v>1971</v>
      </c>
      <c r="L43" s="198"/>
      <c r="M43" s="111">
        <v>12</v>
      </c>
      <c r="N43" s="111">
        <v>2028</v>
      </c>
      <c r="O43" s="112">
        <f t="shared" si="2"/>
        <v>25993</v>
      </c>
      <c r="P43" s="112">
        <f t="shared" si="3"/>
        <v>47088</v>
      </c>
      <c r="Q43" s="113">
        <v>57</v>
      </c>
      <c r="R43" s="113">
        <v>8</v>
      </c>
    </row>
    <row r="44" spans="1:18" s="117" customFormat="1" ht="49.5" customHeight="1">
      <c r="A44" s="196" t="s">
        <v>83</v>
      </c>
      <c r="B44" s="196"/>
      <c r="C44" s="104" t="s">
        <v>84</v>
      </c>
      <c r="D44" s="196" t="s">
        <v>237</v>
      </c>
      <c r="E44" s="196"/>
      <c r="F44" s="108">
        <v>24198</v>
      </c>
      <c r="G44" s="108">
        <f>EOMONTH(EDATE(F44,62*12),0)+1</f>
        <v>46874</v>
      </c>
      <c r="H44" s="109">
        <v>62</v>
      </c>
      <c r="I44" s="109"/>
      <c r="J44" s="104">
        <v>4</v>
      </c>
      <c r="K44" s="104">
        <v>1971</v>
      </c>
      <c r="L44" s="198"/>
      <c r="M44" s="104">
        <v>1</v>
      </c>
      <c r="N44" s="104">
        <v>2029</v>
      </c>
      <c r="O44" s="108">
        <f t="shared" si="2"/>
        <v>26024</v>
      </c>
      <c r="P44" s="108">
        <f t="shared" si="3"/>
        <v>47119</v>
      </c>
      <c r="Q44" s="109">
        <v>57</v>
      </c>
      <c r="R44" s="109">
        <v>8</v>
      </c>
    </row>
    <row r="45" spans="1:18" s="106" customFormat="1" ht="16.5">
      <c r="A45" s="199"/>
      <c r="B45" s="199"/>
      <c r="C45" s="199"/>
      <c r="D45" s="199"/>
      <c r="E45" s="199"/>
      <c r="F45" s="112">
        <f>EDATE(F44,1)</f>
        <v>24228</v>
      </c>
      <c r="G45" s="112">
        <f>EOMONTH(EDATE(F45,62*12),0)+1</f>
        <v>46905</v>
      </c>
      <c r="H45" s="113">
        <v>62</v>
      </c>
      <c r="I45" s="113"/>
      <c r="J45" s="111">
        <v>5</v>
      </c>
      <c r="K45" s="111">
        <v>1971</v>
      </c>
      <c r="L45" s="198" t="s">
        <v>118</v>
      </c>
      <c r="M45" s="111">
        <v>6</v>
      </c>
      <c r="N45" s="111">
        <v>2029</v>
      </c>
      <c r="O45" s="112">
        <f t="shared" si="2"/>
        <v>26054</v>
      </c>
      <c r="P45" s="112">
        <f t="shared" si="3"/>
        <v>47270</v>
      </c>
      <c r="Q45" s="113">
        <v>58</v>
      </c>
      <c r="R45" s="113"/>
    </row>
    <row r="46" spans="1:18" s="106" customFormat="1" ht="16.5">
      <c r="A46" s="199"/>
      <c r="B46" s="199"/>
      <c r="C46" s="199"/>
      <c r="D46" s="199"/>
      <c r="E46" s="199"/>
      <c r="F46" s="112">
        <f t="shared" ref="F46:F82" si="4">EDATE(F45,1)</f>
        <v>24259</v>
      </c>
      <c r="G46" s="112">
        <f t="shared" ref="G46:G109" si="5">EOMONTH(EDATE(F46,62*12),0)+1</f>
        <v>46935</v>
      </c>
      <c r="H46" s="113">
        <v>62</v>
      </c>
      <c r="I46" s="113"/>
      <c r="J46" s="111">
        <v>6</v>
      </c>
      <c r="K46" s="111">
        <v>1971</v>
      </c>
      <c r="L46" s="198"/>
      <c r="M46" s="111">
        <v>7</v>
      </c>
      <c r="N46" s="111">
        <v>2029</v>
      </c>
      <c r="O46" s="112">
        <f t="shared" si="2"/>
        <v>26085</v>
      </c>
      <c r="P46" s="112">
        <f t="shared" si="3"/>
        <v>47300</v>
      </c>
      <c r="Q46" s="113">
        <v>58</v>
      </c>
      <c r="R46" s="113"/>
    </row>
    <row r="47" spans="1:18" s="106" customFormat="1" ht="16.5">
      <c r="A47" s="199"/>
      <c r="B47" s="199"/>
      <c r="C47" s="199"/>
      <c r="D47" s="199"/>
      <c r="E47" s="199"/>
      <c r="F47" s="112">
        <f t="shared" si="4"/>
        <v>24289</v>
      </c>
      <c r="G47" s="112">
        <f t="shared" si="5"/>
        <v>46966</v>
      </c>
      <c r="H47" s="113">
        <v>62</v>
      </c>
      <c r="I47" s="113"/>
      <c r="J47" s="111">
        <v>7</v>
      </c>
      <c r="K47" s="111">
        <v>1971</v>
      </c>
      <c r="L47" s="198"/>
      <c r="M47" s="111">
        <v>8</v>
      </c>
      <c r="N47" s="111">
        <v>2029</v>
      </c>
      <c r="O47" s="112">
        <f t="shared" si="2"/>
        <v>26115</v>
      </c>
      <c r="P47" s="112">
        <f t="shared" si="3"/>
        <v>47331</v>
      </c>
      <c r="Q47" s="113">
        <v>58</v>
      </c>
      <c r="R47" s="113"/>
    </row>
    <row r="48" spans="1:18" s="106" customFormat="1" ht="16.5">
      <c r="A48" s="199"/>
      <c r="B48" s="199"/>
      <c r="C48" s="199"/>
      <c r="D48" s="199"/>
      <c r="E48" s="199"/>
      <c r="F48" s="112">
        <f t="shared" si="4"/>
        <v>24320</v>
      </c>
      <c r="G48" s="112">
        <f t="shared" si="5"/>
        <v>46997</v>
      </c>
      <c r="H48" s="113">
        <v>62</v>
      </c>
      <c r="I48" s="113"/>
      <c r="J48" s="111">
        <v>8</v>
      </c>
      <c r="K48" s="111">
        <v>1971</v>
      </c>
      <c r="L48" s="198"/>
      <c r="M48" s="111">
        <v>9</v>
      </c>
      <c r="N48" s="111">
        <v>2029</v>
      </c>
      <c r="O48" s="112">
        <f t="shared" si="2"/>
        <v>26146</v>
      </c>
      <c r="P48" s="112">
        <f t="shared" si="3"/>
        <v>47362</v>
      </c>
      <c r="Q48" s="113">
        <v>58</v>
      </c>
      <c r="R48" s="113"/>
    </row>
    <row r="49" spans="1:18" s="106" customFormat="1" ht="16.5">
      <c r="A49" s="199"/>
      <c r="B49" s="199"/>
      <c r="C49" s="199"/>
      <c r="D49" s="199"/>
      <c r="E49" s="199"/>
      <c r="F49" s="112">
        <f t="shared" si="4"/>
        <v>24351</v>
      </c>
      <c r="G49" s="112">
        <f t="shared" si="5"/>
        <v>47027</v>
      </c>
      <c r="H49" s="113">
        <v>62</v>
      </c>
      <c r="I49" s="113"/>
      <c r="J49" s="111">
        <v>9</v>
      </c>
      <c r="K49" s="111">
        <v>1971</v>
      </c>
      <c r="L49" s="198"/>
      <c r="M49" s="111">
        <v>10</v>
      </c>
      <c r="N49" s="111">
        <v>2029</v>
      </c>
      <c r="O49" s="112">
        <f t="shared" si="2"/>
        <v>26177</v>
      </c>
      <c r="P49" s="112">
        <f t="shared" si="3"/>
        <v>47392</v>
      </c>
      <c r="Q49" s="113">
        <v>58</v>
      </c>
      <c r="R49" s="113"/>
    </row>
    <row r="50" spans="1:18" s="106" customFormat="1" ht="16.5">
      <c r="A50" s="199"/>
      <c r="B50" s="199"/>
      <c r="C50" s="199"/>
      <c r="D50" s="199"/>
      <c r="E50" s="199"/>
      <c r="F50" s="112">
        <f t="shared" si="4"/>
        <v>24381</v>
      </c>
      <c r="G50" s="112">
        <f t="shared" si="5"/>
        <v>47058</v>
      </c>
      <c r="H50" s="113">
        <v>62</v>
      </c>
      <c r="I50" s="113"/>
      <c r="J50" s="111">
        <v>10</v>
      </c>
      <c r="K50" s="111">
        <v>1971</v>
      </c>
      <c r="L50" s="198"/>
      <c r="M50" s="111">
        <v>11</v>
      </c>
      <c r="N50" s="111">
        <v>2029</v>
      </c>
      <c r="O50" s="112">
        <f t="shared" si="2"/>
        <v>26207</v>
      </c>
      <c r="P50" s="112">
        <f t="shared" si="3"/>
        <v>47423</v>
      </c>
      <c r="Q50" s="113">
        <v>58</v>
      </c>
      <c r="R50" s="113"/>
    </row>
    <row r="51" spans="1:18" s="106" customFormat="1" ht="16.5">
      <c r="A51" s="199"/>
      <c r="B51" s="199"/>
      <c r="C51" s="199"/>
      <c r="D51" s="199"/>
      <c r="E51" s="199"/>
      <c r="F51" s="112">
        <f t="shared" si="4"/>
        <v>24412</v>
      </c>
      <c r="G51" s="112">
        <f t="shared" si="5"/>
        <v>47088</v>
      </c>
      <c r="H51" s="113">
        <v>62</v>
      </c>
      <c r="I51" s="113"/>
      <c r="J51" s="111">
        <v>11</v>
      </c>
      <c r="K51" s="111">
        <v>1971</v>
      </c>
      <c r="L51" s="198"/>
      <c r="M51" s="111">
        <v>12</v>
      </c>
      <c r="N51" s="111">
        <v>2029</v>
      </c>
      <c r="O51" s="112">
        <f t="shared" si="2"/>
        <v>26238</v>
      </c>
      <c r="P51" s="112">
        <f t="shared" si="3"/>
        <v>47453</v>
      </c>
      <c r="Q51" s="113">
        <v>58</v>
      </c>
      <c r="R51" s="113"/>
    </row>
    <row r="52" spans="1:18" s="106" customFormat="1" ht="16.5">
      <c r="A52" s="199"/>
      <c r="B52" s="199"/>
      <c r="C52" s="199"/>
      <c r="D52" s="199"/>
      <c r="E52" s="199"/>
      <c r="F52" s="112">
        <f t="shared" si="4"/>
        <v>24442</v>
      </c>
      <c r="G52" s="112">
        <f t="shared" si="5"/>
        <v>47119</v>
      </c>
      <c r="H52" s="113">
        <v>62</v>
      </c>
      <c r="I52" s="113"/>
      <c r="J52" s="111">
        <v>12</v>
      </c>
      <c r="K52" s="111">
        <v>1971</v>
      </c>
      <c r="L52" s="198"/>
      <c r="M52" s="104">
        <v>1</v>
      </c>
      <c r="N52" s="111">
        <v>2030</v>
      </c>
      <c r="O52" s="112">
        <f t="shared" si="2"/>
        <v>26268</v>
      </c>
      <c r="P52" s="112">
        <f t="shared" si="3"/>
        <v>47484</v>
      </c>
      <c r="Q52" s="113">
        <v>58</v>
      </c>
      <c r="R52" s="113"/>
    </row>
    <row r="53" spans="1:18" s="106" customFormat="1" ht="16.5">
      <c r="A53" s="199"/>
      <c r="B53" s="199"/>
      <c r="C53" s="199"/>
      <c r="D53" s="199"/>
      <c r="E53" s="199"/>
      <c r="F53" s="112">
        <f t="shared" si="4"/>
        <v>24473</v>
      </c>
      <c r="G53" s="112">
        <f t="shared" si="5"/>
        <v>47150</v>
      </c>
      <c r="H53" s="113">
        <v>62</v>
      </c>
      <c r="I53" s="113"/>
      <c r="J53" s="111">
        <v>1</v>
      </c>
      <c r="K53" s="111">
        <v>1972</v>
      </c>
      <c r="L53" s="198" t="s">
        <v>130</v>
      </c>
      <c r="M53" s="111">
        <v>6</v>
      </c>
      <c r="N53" s="111">
        <v>2030</v>
      </c>
      <c r="O53" s="112">
        <f t="shared" si="2"/>
        <v>26299</v>
      </c>
      <c r="P53" s="112">
        <f t="shared" si="3"/>
        <v>47635</v>
      </c>
      <c r="Q53" s="113">
        <v>58</v>
      </c>
      <c r="R53" s="113">
        <v>4</v>
      </c>
    </row>
    <row r="54" spans="1:18" s="106" customFormat="1" ht="16.5">
      <c r="A54" s="199"/>
      <c r="B54" s="199"/>
      <c r="C54" s="199"/>
      <c r="D54" s="199"/>
      <c r="E54" s="199"/>
      <c r="F54" s="112">
        <f t="shared" si="4"/>
        <v>24504</v>
      </c>
      <c r="G54" s="112">
        <f t="shared" si="5"/>
        <v>47178</v>
      </c>
      <c r="H54" s="113">
        <v>62</v>
      </c>
      <c r="I54" s="113"/>
      <c r="J54" s="111">
        <v>2</v>
      </c>
      <c r="K54" s="111">
        <v>1972</v>
      </c>
      <c r="L54" s="198"/>
      <c r="M54" s="111">
        <v>7</v>
      </c>
      <c r="N54" s="111">
        <v>2030</v>
      </c>
      <c r="O54" s="112">
        <f t="shared" si="2"/>
        <v>26330</v>
      </c>
      <c r="P54" s="112">
        <f t="shared" si="3"/>
        <v>47665</v>
      </c>
      <c r="Q54" s="113">
        <v>58</v>
      </c>
      <c r="R54" s="113">
        <v>4</v>
      </c>
    </row>
    <row r="55" spans="1:18" s="106" customFormat="1" ht="16.5">
      <c r="A55" s="199"/>
      <c r="B55" s="199"/>
      <c r="C55" s="199"/>
      <c r="D55" s="199"/>
      <c r="E55" s="199"/>
      <c r="F55" s="112">
        <f t="shared" si="4"/>
        <v>24532</v>
      </c>
      <c r="G55" s="112">
        <f t="shared" si="5"/>
        <v>47209</v>
      </c>
      <c r="H55" s="113">
        <v>62</v>
      </c>
      <c r="I55" s="113"/>
      <c r="J55" s="111">
        <v>3</v>
      </c>
      <c r="K55" s="111">
        <v>1972</v>
      </c>
      <c r="L55" s="198"/>
      <c r="M55" s="111">
        <v>8</v>
      </c>
      <c r="N55" s="111">
        <v>2030</v>
      </c>
      <c r="O55" s="112">
        <f t="shared" si="2"/>
        <v>26359</v>
      </c>
      <c r="P55" s="112">
        <f t="shared" si="3"/>
        <v>47696</v>
      </c>
      <c r="Q55" s="113">
        <v>58</v>
      </c>
      <c r="R55" s="113">
        <v>4</v>
      </c>
    </row>
    <row r="56" spans="1:18" s="106" customFormat="1" ht="16.5">
      <c r="A56" s="199"/>
      <c r="B56" s="199"/>
      <c r="C56" s="199"/>
      <c r="D56" s="199"/>
      <c r="E56" s="199"/>
      <c r="F56" s="112">
        <f t="shared" si="4"/>
        <v>24563</v>
      </c>
      <c r="G56" s="112">
        <f t="shared" si="5"/>
        <v>47239</v>
      </c>
      <c r="H56" s="113">
        <v>62</v>
      </c>
      <c r="I56" s="113"/>
      <c r="J56" s="111">
        <v>4</v>
      </c>
      <c r="K56" s="111">
        <v>1972</v>
      </c>
      <c r="L56" s="198"/>
      <c r="M56" s="111">
        <v>9</v>
      </c>
      <c r="N56" s="111">
        <v>2030</v>
      </c>
      <c r="O56" s="112">
        <f t="shared" si="2"/>
        <v>26390</v>
      </c>
      <c r="P56" s="112">
        <f t="shared" si="3"/>
        <v>47727</v>
      </c>
      <c r="Q56" s="113">
        <v>58</v>
      </c>
      <c r="R56" s="113">
        <v>4</v>
      </c>
    </row>
    <row r="57" spans="1:18" s="106" customFormat="1" ht="16.5">
      <c r="A57" s="199"/>
      <c r="B57" s="199"/>
      <c r="C57" s="199"/>
      <c r="D57" s="199"/>
      <c r="E57" s="199"/>
      <c r="F57" s="112">
        <f t="shared" si="4"/>
        <v>24593</v>
      </c>
      <c r="G57" s="112">
        <f t="shared" si="5"/>
        <v>47270</v>
      </c>
      <c r="H57" s="113">
        <v>62</v>
      </c>
      <c r="I57" s="113"/>
      <c r="J57" s="111">
        <v>5</v>
      </c>
      <c r="K57" s="111">
        <v>1972</v>
      </c>
      <c r="L57" s="198"/>
      <c r="M57" s="111">
        <v>10</v>
      </c>
      <c r="N57" s="111">
        <v>2030</v>
      </c>
      <c r="O57" s="112">
        <f t="shared" si="2"/>
        <v>26420</v>
      </c>
      <c r="P57" s="112">
        <f t="shared" si="3"/>
        <v>47757</v>
      </c>
      <c r="Q57" s="113">
        <v>58</v>
      </c>
      <c r="R57" s="113">
        <v>4</v>
      </c>
    </row>
    <row r="58" spans="1:18" s="106" customFormat="1" ht="16.5">
      <c r="A58" s="199"/>
      <c r="B58" s="199"/>
      <c r="C58" s="199"/>
      <c r="D58" s="199"/>
      <c r="E58" s="199"/>
      <c r="F58" s="112">
        <f t="shared" si="4"/>
        <v>24624</v>
      </c>
      <c r="G58" s="112">
        <f t="shared" si="5"/>
        <v>47300</v>
      </c>
      <c r="H58" s="113">
        <v>62</v>
      </c>
      <c r="I58" s="113"/>
      <c r="J58" s="111">
        <v>6</v>
      </c>
      <c r="K58" s="111">
        <v>1972</v>
      </c>
      <c r="L58" s="198"/>
      <c r="M58" s="111">
        <v>11</v>
      </c>
      <c r="N58" s="111">
        <v>2030</v>
      </c>
      <c r="O58" s="112">
        <f t="shared" si="2"/>
        <v>26451</v>
      </c>
      <c r="P58" s="112">
        <f t="shared" si="3"/>
        <v>47788</v>
      </c>
      <c r="Q58" s="113">
        <v>58</v>
      </c>
      <c r="R58" s="113">
        <v>4</v>
      </c>
    </row>
    <row r="59" spans="1:18" s="106" customFormat="1" ht="16.5">
      <c r="A59" s="199"/>
      <c r="B59" s="199"/>
      <c r="C59" s="199"/>
      <c r="D59" s="199"/>
      <c r="E59" s="199"/>
      <c r="F59" s="112">
        <f t="shared" si="4"/>
        <v>24654</v>
      </c>
      <c r="G59" s="112">
        <f t="shared" si="5"/>
        <v>47331</v>
      </c>
      <c r="H59" s="113">
        <v>62</v>
      </c>
      <c r="I59" s="113"/>
      <c r="J59" s="111">
        <v>7</v>
      </c>
      <c r="K59" s="111">
        <v>1972</v>
      </c>
      <c r="L59" s="198"/>
      <c r="M59" s="111">
        <v>12</v>
      </c>
      <c r="N59" s="111">
        <v>2030</v>
      </c>
      <c r="O59" s="112">
        <f t="shared" si="2"/>
        <v>26481</v>
      </c>
      <c r="P59" s="112">
        <f t="shared" si="3"/>
        <v>47818</v>
      </c>
      <c r="Q59" s="113">
        <v>58</v>
      </c>
      <c r="R59" s="113">
        <v>4</v>
      </c>
    </row>
    <row r="60" spans="1:18" s="106" customFormat="1" ht="16.5">
      <c r="A60" s="199"/>
      <c r="B60" s="199"/>
      <c r="C60" s="199"/>
      <c r="D60" s="199"/>
      <c r="E60" s="199"/>
      <c r="F60" s="112">
        <f t="shared" si="4"/>
        <v>24685</v>
      </c>
      <c r="G60" s="112">
        <f t="shared" si="5"/>
        <v>47362</v>
      </c>
      <c r="H60" s="113">
        <v>62</v>
      </c>
      <c r="I60" s="113"/>
      <c r="J60" s="111">
        <v>8</v>
      </c>
      <c r="K60" s="111">
        <v>1972</v>
      </c>
      <c r="L60" s="198"/>
      <c r="M60" s="104">
        <v>1</v>
      </c>
      <c r="N60" s="111">
        <v>2031</v>
      </c>
      <c r="O60" s="112">
        <f t="shared" si="2"/>
        <v>26512</v>
      </c>
      <c r="P60" s="112">
        <f t="shared" si="3"/>
        <v>47849</v>
      </c>
      <c r="Q60" s="113">
        <v>58</v>
      </c>
      <c r="R60" s="113">
        <v>4</v>
      </c>
    </row>
    <row r="61" spans="1:18" s="106" customFormat="1" ht="16.5">
      <c r="A61" s="199"/>
      <c r="B61" s="199"/>
      <c r="C61" s="199"/>
      <c r="D61" s="199"/>
      <c r="E61" s="199"/>
      <c r="F61" s="112">
        <f t="shared" si="4"/>
        <v>24716</v>
      </c>
      <c r="G61" s="112">
        <f t="shared" si="5"/>
        <v>47392</v>
      </c>
      <c r="H61" s="113">
        <v>62</v>
      </c>
      <c r="I61" s="113"/>
      <c r="J61" s="111">
        <v>9</v>
      </c>
      <c r="K61" s="111">
        <v>1972</v>
      </c>
      <c r="L61" s="198" t="s">
        <v>140</v>
      </c>
      <c r="M61" s="111">
        <v>6</v>
      </c>
      <c r="N61" s="111">
        <v>2031</v>
      </c>
      <c r="O61" s="112">
        <f t="shared" si="2"/>
        <v>26543</v>
      </c>
      <c r="P61" s="112">
        <f t="shared" si="3"/>
        <v>48000</v>
      </c>
      <c r="Q61" s="113">
        <v>58</v>
      </c>
      <c r="R61" s="113">
        <v>8</v>
      </c>
    </row>
    <row r="62" spans="1:18" s="106" customFormat="1" ht="16.5">
      <c r="A62" s="199"/>
      <c r="B62" s="199"/>
      <c r="C62" s="199"/>
      <c r="D62" s="199"/>
      <c r="E62" s="199"/>
      <c r="F62" s="112">
        <f t="shared" si="4"/>
        <v>24746</v>
      </c>
      <c r="G62" s="112">
        <f t="shared" si="5"/>
        <v>47423</v>
      </c>
      <c r="H62" s="113">
        <v>62</v>
      </c>
      <c r="I62" s="113"/>
      <c r="J62" s="111">
        <v>10</v>
      </c>
      <c r="K62" s="111">
        <v>1972</v>
      </c>
      <c r="L62" s="198"/>
      <c r="M62" s="111">
        <v>7</v>
      </c>
      <c r="N62" s="111">
        <v>2031</v>
      </c>
      <c r="O62" s="112">
        <f t="shared" si="2"/>
        <v>26573</v>
      </c>
      <c r="P62" s="112">
        <f t="shared" si="3"/>
        <v>48030</v>
      </c>
      <c r="Q62" s="113">
        <v>58</v>
      </c>
      <c r="R62" s="113">
        <v>8</v>
      </c>
    </row>
    <row r="63" spans="1:18" s="106" customFormat="1" ht="16.5">
      <c r="A63" s="199"/>
      <c r="B63" s="199"/>
      <c r="C63" s="199"/>
      <c r="D63" s="199"/>
      <c r="E63" s="199"/>
      <c r="F63" s="112">
        <f t="shared" si="4"/>
        <v>24777</v>
      </c>
      <c r="G63" s="112">
        <f t="shared" si="5"/>
        <v>47453</v>
      </c>
      <c r="H63" s="113">
        <v>62</v>
      </c>
      <c r="I63" s="113"/>
      <c r="J63" s="111">
        <v>11</v>
      </c>
      <c r="K63" s="111">
        <v>1972</v>
      </c>
      <c r="L63" s="198"/>
      <c r="M63" s="111">
        <v>8</v>
      </c>
      <c r="N63" s="111">
        <v>2031</v>
      </c>
      <c r="O63" s="112">
        <f t="shared" si="2"/>
        <v>26604</v>
      </c>
      <c r="P63" s="112">
        <f t="shared" si="3"/>
        <v>48061</v>
      </c>
      <c r="Q63" s="113">
        <v>58</v>
      </c>
      <c r="R63" s="113">
        <v>8</v>
      </c>
    </row>
    <row r="64" spans="1:18" s="106" customFormat="1" ht="16.5">
      <c r="A64" s="199"/>
      <c r="B64" s="199"/>
      <c r="C64" s="199"/>
      <c r="D64" s="199"/>
      <c r="E64" s="199"/>
      <c r="F64" s="112">
        <f t="shared" si="4"/>
        <v>24807</v>
      </c>
      <c r="G64" s="112">
        <f t="shared" si="5"/>
        <v>47484</v>
      </c>
      <c r="H64" s="113">
        <v>62</v>
      </c>
      <c r="I64" s="113"/>
      <c r="J64" s="111">
        <v>12</v>
      </c>
      <c r="K64" s="111">
        <v>1972</v>
      </c>
      <c r="L64" s="198"/>
      <c r="M64" s="111">
        <v>9</v>
      </c>
      <c r="N64" s="111">
        <v>2031</v>
      </c>
      <c r="O64" s="112">
        <f t="shared" si="2"/>
        <v>26634</v>
      </c>
      <c r="P64" s="112">
        <f t="shared" si="3"/>
        <v>48092</v>
      </c>
      <c r="Q64" s="113">
        <v>58</v>
      </c>
      <c r="R64" s="113">
        <v>8</v>
      </c>
    </row>
    <row r="65" spans="1:18" s="106" customFormat="1" ht="16.5">
      <c r="A65" s="199"/>
      <c r="B65" s="199"/>
      <c r="C65" s="199"/>
      <c r="D65" s="199"/>
      <c r="E65" s="199"/>
      <c r="F65" s="112">
        <f t="shared" si="4"/>
        <v>24838</v>
      </c>
      <c r="G65" s="112">
        <f t="shared" si="5"/>
        <v>47515</v>
      </c>
      <c r="H65" s="113">
        <v>62</v>
      </c>
      <c r="I65" s="113"/>
      <c r="J65" s="111">
        <v>1</v>
      </c>
      <c r="K65" s="111">
        <v>1973</v>
      </c>
      <c r="L65" s="198"/>
      <c r="M65" s="111">
        <v>10</v>
      </c>
      <c r="N65" s="111">
        <v>2031</v>
      </c>
      <c r="O65" s="112">
        <f t="shared" si="2"/>
        <v>26665</v>
      </c>
      <c r="P65" s="112">
        <f t="shared" si="3"/>
        <v>48122</v>
      </c>
      <c r="Q65" s="113">
        <v>58</v>
      </c>
      <c r="R65" s="113">
        <v>8</v>
      </c>
    </row>
    <row r="66" spans="1:18" s="106" customFormat="1" ht="16.5">
      <c r="A66" s="199"/>
      <c r="B66" s="199"/>
      <c r="C66" s="199"/>
      <c r="D66" s="199"/>
      <c r="E66" s="199"/>
      <c r="F66" s="112">
        <f t="shared" si="4"/>
        <v>24869</v>
      </c>
      <c r="G66" s="112">
        <f t="shared" si="5"/>
        <v>47543</v>
      </c>
      <c r="H66" s="113">
        <v>62</v>
      </c>
      <c r="I66" s="113"/>
      <c r="J66" s="111">
        <v>2</v>
      </c>
      <c r="K66" s="111">
        <v>1973</v>
      </c>
      <c r="L66" s="198"/>
      <c r="M66" s="111">
        <v>11</v>
      </c>
      <c r="N66" s="111">
        <v>2031</v>
      </c>
      <c r="O66" s="112">
        <f t="shared" si="2"/>
        <v>26696</v>
      </c>
      <c r="P66" s="112">
        <f t="shared" si="3"/>
        <v>48153</v>
      </c>
      <c r="Q66" s="113">
        <v>58</v>
      </c>
      <c r="R66" s="113">
        <v>8</v>
      </c>
    </row>
    <row r="67" spans="1:18" s="106" customFormat="1" ht="16.5">
      <c r="A67" s="199"/>
      <c r="B67" s="199"/>
      <c r="C67" s="199"/>
      <c r="D67" s="199"/>
      <c r="E67" s="199"/>
      <c r="F67" s="112">
        <f t="shared" si="4"/>
        <v>24898</v>
      </c>
      <c r="G67" s="112">
        <f t="shared" si="5"/>
        <v>47574</v>
      </c>
      <c r="H67" s="113">
        <v>62</v>
      </c>
      <c r="I67" s="113"/>
      <c r="J67" s="111">
        <v>3</v>
      </c>
      <c r="K67" s="111">
        <v>1973</v>
      </c>
      <c r="L67" s="198"/>
      <c r="M67" s="111">
        <v>12</v>
      </c>
      <c r="N67" s="111">
        <v>2031</v>
      </c>
      <c r="O67" s="112">
        <f t="shared" si="2"/>
        <v>26724</v>
      </c>
      <c r="P67" s="112">
        <f t="shared" si="3"/>
        <v>48183</v>
      </c>
      <c r="Q67" s="113">
        <v>58</v>
      </c>
      <c r="R67" s="113">
        <v>8</v>
      </c>
    </row>
    <row r="68" spans="1:18" s="106" customFormat="1" ht="16.5">
      <c r="A68" s="199"/>
      <c r="B68" s="199"/>
      <c r="C68" s="199"/>
      <c r="D68" s="199"/>
      <c r="E68" s="199"/>
      <c r="F68" s="112">
        <f t="shared" si="4"/>
        <v>24929</v>
      </c>
      <c r="G68" s="112">
        <f t="shared" si="5"/>
        <v>47604</v>
      </c>
      <c r="H68" s="113">
        <v>62</v>
      </c>
      <c r="I68" s="113"/>
      <c r="J68" s="111">
        <v>4</v>
      </c>
      <c r="K68" s="111">
        <v>1973</v>
      </c>
      <c r="L68" s="198"/>
      <c r="M68" s="104">
        <v>1</v>
      </c>
      <c r="N68" s="111">
        <v>2032</v>
      </c>
      <c r="O68" s="112">
        <f t="shared" si="2"/>
        <v>26755</v>
      </c>
      <c r="P68" s="112">
        <f t="shared" si="3"/>
        <v>48214</v>
      </c>
      <c r="Q68" s="113">
        <v>58</v>
      </c>
      <c r="R68" s="113">
        <v>8</v>
      </c>
    </row>
    <row r="69" spans="1:18" s="106" customFormat="1" ht="16.5">
      <c r="A69" s="199"/>
      <c r="B69" s="199"/>
      <c r="C69" s="199"/>
      <c r="D69" s="199"/>
      <c r="E69" s="199"/>
      <c r="F69" s="112">
        <f t="shared" si="4"/>
        <v>24959</v>
      </c>
      <c r="G69" s="112">
        <f t="shared" si="5"/>
        <v>47635</v>
      </c>
      <c r="H69" s="113">
        <v>62</v>
      </c>
      <c r="I69" s="113"/>
      <c r="J69" s="111">
        <v>5</v>
      </c>
      <c r="K69" s="111">
        <v>1973</v>
      </c>
      <c r="L69" s="198" t="s">
        <v>152</v>
      </c>
      <c r="M69" s="111">
        <v>6</v>
      </c>
      <c r="N69" s="111">
        <v>2032</v>
      </c>
      <c r="O69" s="112">
        <f t="shared" si="2"/>
        <v>26785</v>
      </c>
      <c r="P69" s="112">
        <f t="shared" si="3"/>
        <v>48366</v>
      </c>
      <c r="Q69" s="113">
        <v>59</v>
      </c>
      <c r="R69" s="113"/>
    </row>
    <row r="70" spans="1:18" s="106" customFormat="1" ht="16.5">
      <c r="A70" s="199"/>
      <c r="B70" s="199"/>
      <c r="C70" s="199"/>
      <c r="D70" s="199"/>
      <c r="E70" s="199"/>
      <c r="F70" s="112">
        <f t="shared" si="4"/>
        <v>24990</v>
      </c>
      <c r="G70" s="112">
        <f t="shared" si="5"/>
        <v>47665</v>
      </c>
      <c r="H70" s="113">
        <v>62</v>
      </c>
      <c r="I70" s="113"/>
      <c r="J70" s="111">
        <v>6</v>
      </c>
      <c r="K70" s="111">
        <v>1973</v>
      </c>
      <c r="L70" s="198"/>
      <c r="M70" s="111">
        <v>7</v>
      </c>
      <c r="N70" s="111">
        <v>2032</v>
      </c>
      <c r="O70" s="112">
        <f t="shared" si="2"/>
        <v>26816</v>
      </c>
      <c r="P70" s="112">
        <f t="shared" si="3"/>
        <v>48396</v>
      </c>
      <c r="Q70" s="113">
        <v>59</v>
      </c>
      <c r="R70" s="113"/>
    </row>
    <row r="71" spans="1:18" s="106" customFormat="1" ht="16.5">
      <c r="A71" s="199"/>
      <c r="B71" s="199"/>
      <c r="C71" s="199"/>
      <c r="D71" s="199"/>
      <c r="E71" s="199"/>
      <c r="F71" s="112">
        <f t="shared" si="4"/>
        <v>25020</v>
      </c>
      <c r="G71" s="112">
        <f t="shared" si="5"/>
        <v>47696</v>
      </c>
      <c r="H71" s="113">
        <v>62</v>
      </c>
      <c r="I71" s="113"/>
      <c r="J71" s="111">
        <v>7</v>
      </c>
      <c r="K71" s="111">
        <v>1973</v>
      </c>
      <c r="L71" s="198"/>
      <c r="M71" s="111">
        <v>8</v>
      </c>
      <c r="N71" s="111">
        <v>2032</v>
      </c>
      <c r="O71" s="112">
        <f t="shared" si="2"/>
        <v>26846</v>
      </c>
      <c r="P71" s="112">
        <f t="shared" si="3"/>
        <v>48427</v>
      </c>
      <c r="Q71" s="113">
        <v>59</v>
      </c>
      <c r="R71" s="113"/>
    </row>
    <row r="72" spans="1:18" s="106" customFormat="1" ht="16.5">
      <c r="A72" s="199"/>
      <c r="B72" s="199"/>
      <c r="C72" s="199"/>
      <c r="D72" s="199"/>
      <c r="E72" s="199"/>
      <c r="F72" s="112">
        <f t="shared" si="4"/>
        <v>25051</v>
      </c>
      <c r="G72" s="112">
        <f t="shared" si="5"/>
        <v>47727</v>
      </c>
      <c r="H72" s="113">
        <v>62</v>
      </c>
      <c r="I72" s="113"/>
      <c r="J72" s="111">
        <v>8</v>
      </c>
      <c r="K72" s="111">
        <v>1973</v>
      </c>
      <c r="L72" s="198"/>
      <c r="M72" s="111">
        <v>9</v>
      </c>
      <c r="N72" s="111">
        <v>2032</v>
      </c>
      <c r="O72" s="112">
        <f t="shared" si="2"/>
        <v>26877</v>
      </c>
      <c r="P72" s="112">
        <f t="shared" si="3"/>
        <v>48458</v>
      </c>
      <c r="Q72" s="113">
        <v>59</v>
      </c>
      <c r="R72" s="113"/>
    </row>
    <row r="73" spans="1:18" s="106" customFormat="1" ht="16.5">
      <c r="A73" s="199"/>
      <c r="B73" s="199"/>
      <c r="C73" s="199"/>
      <c r="D73" s="199"/>
      <c r="E73" s="199"/>
      <c r="F73" s="112">
        <f t="shared" si="4"/>
        <v>25082</v>
      </c>
      <c r="G73" s="112">
        <f t="shared" si="5"/>
        <v>47757</v>
      </c>
      <c r="H73" s="113">
        <v>62</v>
      </c>
      <c r="I73" s="113"/>
      <c r="J73" s="111">
        <v>9</v>
      </c>
      <c r="K73" s="111">
        <v>1973</v>
      </c>
      <c r="L73" s="198"/>
      <c r="M73" s="111">
        <v>10</v>
      </c>
      <c r="N73" s="111">
        <v>2032</v>
      </c>
      <c r="O73" s="112">
        <f t="shared" si="2"/>
        <v>26908</v>
      </c>
      <c r="P73" s="112">
        <f t="shared" si="3"/>
        <v>48488</v>
      </c>
      <c r="Q73" s="113">
        <v>59</v>
      </c>
      <c r="R73" s="113"/>
    </row>
    <row r="74" spans="1:18" s="106" customFormat="1" ht="16.5">
      <c r="A74" s="199"/>
      <c r="B74" s="199"/>
      <c r="C74" s="199"/>
      <c r="D74" s="199"/>
      <c r="E74" s="199"/>
      <c r="F74" s="112">
        <f t="shared" si="4"/>
        <v>25112</v>
      </c>
      <c r="G74" s="112">
        <f t="shared" si="5"/>
        <v>47788</v>
      </c>
      <c r="H74" s="113">
        <v>62</v>
      </c>
      <c r="I74" s="113"/>
      <c r="J74" s="111">
        <v>10</v>
      </c>
      <c r="K74" s="111">
        <v>1973</v>
      </c>
      <c r="L74" s="198"/>
      <c r="M74" s="111">
        <v>11</v>
      </c>
      <c r="N74" s="111">
        <v>2032</v>
      </c>
      <c r="O74" s="112">
        <f t="shared" si="2"/>
        <v>26938</v>
      </c>
      <c r="P74" s="112">
        <f t="shared" si="3"/>
        <v>48519</v>
      </c>
      <c r="Q74" s="113">
        <v>59</v>
      </c>
      <c r="R74" s="113"/>
    </row>
    <row r="75" spans="1:18" s="106" customFormat="1" ht="16.5">
      <c r="A75" s="199"/>
      <c r="B75" s="199"/>
      <c r="C75" s="199"/>
      <c r="D75" s="199"/>
      <c r="E75" s="199"/>
      <c r="F75" s="112">
        <f t="shared" si="4"/>
        <v>25143</v>
      </c>
      <c r="G75" s="112">
        <f t="shared" si="5"/>
        <v>47818</v>
      </c>
      <c r="H75" s="113">
        <v>62</v>
      </c>
      <c r="I75" s="113"/>
      <c r="J75" s="111">
        <v>11</v>
      </c>
      <c r="K75" s="111">
        <v>1973</v>
      </c>
      <c r="L75" s="198"/>
      <c r="M75" s="111">
        <v>12</v>
      </c>
      <c r="N75" s="111">
        <v>2032</v>
      </c>
      <c r="O75" s="112">
        <f t="shared" si="2"/>
        <v>26969</v>
      </c>
      <c r="P75" s="112">
        <f t="shared" si="3"/>
        <v>48549</v>
      </c>
      <c r="Q75" s="113">
        <v>59</v>
      </c>
      <c r="R75" s="113"/>
    </row>
    <row r="76" spans="1:18" s="106" customFormat="1" ht="16.5">
      <c r="A76" s="199"/>
      <c r="B76" s="199"/>
      <c r="C76" s="199"/>
      <c r="D76" s="199"/>
      <c r="E76" s="199"/>
      <c r="F76" s="112">
        <f t="shared" si="4"/>
        <v>25173</v>
      </c>
      <c r="G76" s="112">
        <f t="shared" si="5"/>
        <v>47849</v>
      </c>
      <c r="H76" s="113">
        <v>62</v>
      </c>
      <c r="I76" s="113"/>
      <c r="J76" s="111">
        <v>12</v>
      </c>
      <c r="K76" s="111">
        <v>1973</v>
      </c>
      <c r="L76" s="198"/>
      <c r="M76" s="104">
        <v>1</v>
      </c>
      <c r="N76" s="111">
        <v>2033</v>
      </c>
      <c r="O76" s="112">
        <f t="shared" si="2"/>
        <v>26999</v>
      </c>
      <c r="P76" s="112">
        <f t="shared" si="3"/>
        <v>48580</v>
      </c>
      <c r="Q76" s="113">
        <v>59</v>
      </c>
      <c r="R76" s="113"/>
    </row>
    <row r="77" spans="1:18" s="106" customFormat="1" ht="16.5">
      <c r="A77" s="199"/>
      <c r="B77" s="199"/>
      <c r="C77" s="199"/>
      <c r="D77" s="199"/>
      <c r="E77" s="199"/>
      <c r="F77" s="112">
        <f t="shared" si="4"/>
        <v>25204</v>
      </c>
      <c r="G77" s="112">
        <f t="shared" si="5"/>
        <v>47880</v>
      </c>
      <c r="H77" s="113">
        <v>62</v>
      </c>
      <c r="I77" s="113"/>
      <c r="J77" s="111">
        <v>1</v>
      </c>
      <c r="K77" s="111">
        <v>1974</v>
      </c>
      <c r="L77" s="198" t="s">
        <v>162</v>
      </c>
      <c r="M77" s="111">
        <v>6</v>
      </c>
      <c r="N77" s="111">
        <v>2033</v>
      </c>
      <c r="O77" s="112">
        <f t="shared" si="2"/>
        <v>27030</v>
      </c>
      <c r="P77" s="112">
        <f t="shared" si="3"/>
        <v>48731</v>
      </c>
      <c r="Q77" s="113">
        <v>59</v>
      </c>
      <c r="R77" s="113">
        <v>4</v>
      </c>
    </row>
    <row r="78" spans="1:18" s="106" customFormat="1" ht="16.5">
      <c r="A78" s="199"/>
      <c r="B78" s="199"/>
      <c r="C78" s="199"/>
      <c r="D78" s="199"/>
      <c r="E78" s="199"/>
      <c r="F78" s="112">
        <f t="shared" si="4"/>
        <v>25235</v>
      </c>
      <c r="G78" s="112">
        <f t="shared" si="5"/>
        <v>47908</v>
      </c>
      <c r="H78" s="113">
        <v>62</v>
      </c>
      <c r="I78" s="113"/>
      <c r="J78" s="111">
        <v>2</v>
      </c>
      <c r="K78" s="111">
        <v>1974</v>
      </c>
      <c r="L78" s="198"/>
      <c r="M78" s="111">
        <v>7</v>
      </c>
      <c r="N78" s="111">
        <v>2033</v>
      </c>
      <c r="O78" s="112">
        <f t="shared" si="2"/>
        <v>27061</v>
      </c>
      <c r="P78" s="112">
        <f t="shared" si="3"/>
        <v>48761</v>
      </c>
      <c r="Q78" s="113">
        <v>59</v>
      </c>
      <c r="R78" s="113">
        <v>4</v>
      </c>
    </row>
    <row r="79" spans="1:18" s="106" customFormat="1" ht="16.5">
      <c r="A79" s="199"/>
      <c r="B79" s="199"/>
      <c r="C79" s="199"/>
      <c r="D79" s="199"/>
      <c r="E79" s="199"/>
      <c r="F79" s="118">
        <f t="shared" si="4"/>
        <v>25263</v>
      </c>
      <c r="G79" s="118">
        <f t="shared" si="5"/>
        <v>47939</v>
      </c>
      <c r="H79" s="113">
        <v>62</v>
      </c>
      <c r="I79" s="113"/>
      <c r="J79" s="111">
        <v>3</v>
      </c>
      <c r="K79" s="111">
        <v>1974</v>
      </c>
      <c r="L79" s="198"/>
      <c r="M79" s="111">
        <v>8</v>
      </c>
      <c r="N79" s="111">
        <v>2033</v>
      </c>
      <c r="O79" s="112">
        <f t="shared" si="2"/>
        <v>27089</v>
      </c>
      <c r="P79" s="112">
        <f t="shared" si="3"/>
        <v>48792</v>
      </c>
      <c r="Q79" s="113">
        <v>59</v>
      </c>
      <c r="R79" s="113">
        <v>4</v>
      </c>
    </row>
    <row r="80" spans="1:18" s="106" customFormat="1" ht="16.5">
      <c r="A80" s="199"/>
      <c r="B80" s="199"/>
      <c r="C80" s="199"/>
      <c r="D80" s="199"/>
      <c r="E80" s="199"/>
      <c r="F80" s="112">
        <f t="shared" si="4"/>
        <v>25294</v>
      </c>
      <c r="G80" s="112">
        <f t="shared" si="5"/>
        <v>47969</v>
      </c>
      <c r="H80" s="113">
        <v>62</v>
      </c>
      <c r="I80" s="113"/>
      <c r="J80" s="111">
        <v>4</v>
      </c>
      <c r="K80" s="111">
        <v>1974</v>
      </c>
      <c r="L80" s="198"/>
      <c r="M80" s="111">
        <v>9</v>
      </c>
      <c r="N80" s="111">
        <v>2033</v>
      </c>
      <c r="O80" s="112">
        <f t="shared" si="2"/>
        <v>27120</v>
      </c>
      <c r="P80" s="112">
        <f t="shared" si="3"/>
        <v>48823</v>
      </c>
      <c r="Q80" s="113">
        <v>59</v>
      </c>
      <c r="R80" s="113">
        <v>4</v>
      </c>
    </row>
    <row r="81" spans="1:18" s="106" customFormat="1" ht="16.5">
      <c r="A81" s="199"/>
      <c r="B81" s="199"/>
      <c r="C81" s="199"/>
      <c r="D81" s="199"/>
      <c r="E81" s="199"/>
      <c r="F81" s="112">
        <f t="shared" si="4"/>
        <v>25324</v>
      </c>
      <c r="G81" s="112">
        <f t="shared" si="5"/>
        <v>48000</v>
      </c>
      <c r="H81" s="113">
        <v>62</v>
      </c>
      <c r="I81" s="113"/>
      <c r="J81" s="111">
        <v>5</v>
      </c>
      <c r="K81" s="111">
        <v>1974</v>
      </c>
      <c r="L81" s="198"/>
      <c r="M81" s="111">
        <v>10</v>
      </c>
      <c r="N81" s="111">
        <v>2033</v>
      </c>
      <c r="O81" s="112">
        <f t="shared" ref="O81:O92" si="6">DATE(K81,J81,1)</f>
        <v>27150</v>
      </c>
      <c r="P81" s="112">
        <f t="shared" ref="P81:P92" si="7">DATE(N81,M81,1)</f>
        <v>48853</v>
      </c>
      <c r="Q81" s="113">
        <v>59</v>
      </c>
      <c r="R81" s="113">
        <v>4</v>
      </c>
    </row>
    <row r="82" spans="1:18" s="106" customFormat="1" ht="16.5">
      <c r="A82" s="199"/>
      <c r="B82" s="199"/>
      <c r="C82" s="199"/>
      <c r="D82" s="199"/>
      <c r="E82" s="199"/>
      <c r="F82" s="112">
        <f t="shared" si="4"/>
        <v>25355</v>
      </c>
      <c r="G82" s="112">
        <f t="shared" si="5"/>
        <v>48030</v>
      </c>
      <c r="H82" s="113">
        <v>62</v>
      </c>
      <c r="I82" s="113"/>
      <c r="J82" s="111">
        <v>6</v>
      </c>
      <c r="K82" s="111">
        <v>1974</v>
      </c>
      <c r="L82" s="198"/>
      <c r="M82" s="111">
        <v>11</v>
      </c>
      <c r="N82" s="111">
        <v>2033</v>
      </c>
      <c r="O82" s="112">
        <f t="shared" si="6"/>
        <v>27181</v>
      </c>
      <c r="P82" s="112">
        <f t="shared" si="7"/>
        <v>48884</v>
      </c>
      <c r="Q82" s="113">
        <v>59</v>
      </c>
      <c r="R82" s="113">
        <v>4</v>
      </c>
    </row>
    <row r="83" spans="1:18" s="106" customFormat="1" ht="16.5">
      <c r="A83" s="199"/>
      <c r="B83" s="199"/>
      <c r="C83" s="199"/>
      <c r="D83" s="199"/>
      <c r="E83" s="199"/>
      <c r="F83" s="112">
        <f>EDATE(F82,1)</f>
        <v>25385</v>
      </c>
      <c r="G83" s="112">
        <f>EOMONTH(EDATE(F83,62*12),0)+1</f>
        <v>48061</v>
      </c>
      <c r="H83" s="113">
        <v>62</v>
      </c>
      <c r="I83" s="113"/>
      <c r="J83" s="111">
        <v>7</v>
      </c>
      <c r="K83" s="111">
        <v>1974</v>
      </c>
      <c r="L83" s="198"/>
      <c r="M83" s="111">
        <v>12</v>
      </c>
      <c r="N83" s="111">
        <v>2033</v>
      </c>
      <c r="O83" s="112">
        <f t="shared" si="6"/>
        <v>27211</v>
      </c>
      <c r="P83" s="112">
        <f t="shared" si="7"/>
        <v>48914</v>
      </c>
      <c r="Q83" s="113">
        <v>59</v>
      </c>
      <c r="R83" s="113">
        <v>4</v>
      </c>
    </row>
    <row r="84" spans="1:18" s="106" customFormat="1" ht="16.5">
      <c r="A84" s="199"/>
      <c r="B84" s="199"/>
      <c r="C84" s="199"/>
      <c r="D84" s="199"/>
      <c r="E84" s="199"/>
      <c r="F84" s="112">
        <f t="shared" ref="F84:F147" si="8">EDATE(F83,1)</f>
        <v>25416</v>
      </c>
      <c r="G84" s="112">
        <f t="shared" si="5"/>
        <v>48092</v>
      </c>
      <c r="H84" s="113">
        <v>62</v>
      </c>
      <c r="I84" s="113"/>
      <c r="J84" s="111">
        <v>8</v>
      </c>
      <c r="K84" s="111">
        <v>1974</v>
      </c>
      <c r="L84" s="198"/>
      <c r="M84" s="104">
        <v>1</v>
      </c>
      <c r="N84" s="111">
        <v>2034</v>
      </c>
      <c r="O84" s="112">
        <f t="shared" si="6"/>
        <v>27242</v>
      </c>
      <c r="P84" s="112">
        <f t="shared" si="7"/>
        <v>48945</v>
      </c>
      <c r="Q84" s="113">
        <v>59</v>
      </c>
      <c r="R84" s="113">
        <v>4</v>
      </c>
    </row>
    <row r="85" spans="1:18" s="106" customFormat="1" ht="16.5">
      <c r="A85" s="199"/>
      <c r="B85" s="199"/>
      <c r="C85" s="199"/>
      <c r="D85" s="199"/>
      <c r="E85" s="199"/>
      <c r="F85" s="112">
        <f t="shared" si="8"/>
        <v>25447</v>
      </c>
      <c r="G85" s="112">
        <f t="shared" si="5"/>
        <v>48122</v>
      </c>
      <c r="H85" s="113">
        <v>62</v>
      </c>
      <c r="I85" s="113"/>
      <c r="J85" s="111">
        <v>9</v>
      </c>
      <c r="K85" s="111">
        <v>1974</v>
      </c>
      <c r="L85" s="198" t="s">
        <v>171</v>
      </c>
      <c r="M85" s="111">
        <v>6</v>
      </c>
      <c r="N85" s="111">
        <v>2034</v>
      </c>
      <c r="O85" s="112">
        <f t="shared" si="6"/>
        <v>27273</v>
      </c>
      <c r="P85" s="112">
        <f t="shared" si="7"/>
        <v>49096</v>
      </c>
      <c r="Q85" s="113">
        <v>59</v>
      </c>
      <c r="R85" s="113">
        <v>8</v>
      </c>
    </row>
    <row r="86" spans="1:18" s="106" customFormat="1" ht="16.5">
      <c r="A86" s="199"/>
      <c r="B86" s="199"/>
      <c r="C86" s="199"/>
      <c r="D86" s="199"/>
      <c r="E86" s="199"/>
      <c r="F86" s="112">
        <f t="shared" si="8"/>
        <v>25477</v>
      </c>
      <c r="G86" s="112">
        <f t="shared" si="5"/>
        <v>48153</v>
      </c>
      <c r="H86" s="113">
        <v>62</v>
      </c>
      <c r="I86" s="113"/>
      <c r="J86" s="111">
        <v>10</v>
      </c>
      <c r="K86" s="111">
        <v>1974</v>
      </c>
      <c r="L86" s="198"/>
      <c r="M86" s="111">
        <v>7</v>
      </c>
      <c r="N86" s="111">
        <v>2034</v>
      </c>
      <c r="O86" s="112">
        <f t="shared" si="6"/>
        <v>27303</v>
      </c>
      <c r="P86" s="112">
        <f t="shared" si="7"/>
        <v>49126</v>
      </c>
      <c r="Q86" s="113">
        <v>59</v>
      </c>
      <c r="R86" s="113">
        <v>8</v>
      </c>
    </row>
    <row r="87" spans="1:18" s="106" customFormat="1" ht="16.5">
      <c r="A87" s="199"/>
      <c r="B87" s="199"/>
      <c r="C87" s="199"/>
      <c r="D87" s="199"/>
      <c r="E87" s="199"/>
      <c r="F87" s="112">
        <f t="shared" si="8"/>
        <v>25508</v>
      </c>
      <c r="G87" s="112">
        <f t="shared" si="5"/>
        <v>48183</v>
      </c>
      <c r="H87" s="113">
        <v>62</v>
      </c>
      <c r="I87" s="113"/>
      <c r="J87" s="111">
        <v>11</v>
      </c>
      <c r="K87" s="111">
        <v>1974</v>
      </c>
      <c r="L87" s="198"/>
      <c r="M87" s="111">
        <v>8</v>
      </c>
      <c r="N87" s="111">
        <v>2034</v>
      </c>
      <c r="O87" s="112">
        <f t="shared" si="6"/>
        <v>27334</v>
      </c>
      <c r="P87" s="112">
        <f t="shared" si="7"/>
        <v>49157</v>
      </c>
      <c r="Q87" s="113">
        <v>59</v>
      </c>
      <c r="R87" s="113">
        <v>8</v>
      </c>
    </row>
    <row r="88" spans="1:18" s="106" customFormat="1" ht="16.5">
      <c r="A88" s="199"/>
      <c r="B88" s="199"/>
      <c r="C88" s="199"/>
      <c r="D88" s="199"/>
      <c r="E88" s="199"/>
      <c r="F88" s="112">
        <f t="shared" si="8"/>
        <v>25538</v>
      </c>
      <c r="G88" s="112">
        <f t="shared" si="5"/>
        <v>48214</v>
      </c>
      <c r="H88" s="113">
        <v>62</v>
      </c>
      <c r="I88" s="113"/>
      <c r="J88" s="111">
        <v>12</v>
      </c>
      <c r="K88" s="111">
        <v>1974</v>
      </c>
      <c r="L88" s="198"/>
      <c r="M88" s="111">
        <v>9</v>
      </c>
      <c r="N88" s="111">
        <v>2034</v>
      </c>
      <c r="O88" s="112">
        <f t="shared" si="6"/>
        <v>27364</v>
      </c>
      <c r="P88" s="112">
        <f t="shared" si="7"/>
        <v>49188</v>
      </c>
      <c r="Q88" s="113">
        <v>59</v>
      </c>
      <c r="R88" s="113">
        <v>8</v>
      </c>
    </row>
    <row r="89" spans="1:18" s="106" customFormat="1" ht="16.5">
      <c r="A89" s="199"/>
      <c r="B89" s="199"/>
      <c r="C89" s="199"/>
      <c r="D89" s="199"/>
      <c r="E89" s="199"/>
      <c r="F89" s="112">
        <f t="shared" si="8"/>
        <v>25569</v>
      </c>
      <c r="G89" s="112">
        <f t="shared" si="5"/>
        <v>48245</v>
      </c>
      <c r="H89" s="113">
        <v>62</v>
      </c>
      <c r="I89" s="113"/>
      <c r="J89" s="111">
        <v>1</v>
      </c>
      <c r="K89" s="111">
        <v>1975</v>
      </c>
      <c r="L89" s="198"/>
      <c r="M89" s="111">
        <v>10</v>
      </c>
      <c r="N89" s="111">
        <v>2034</v>
      </c>
      <c r="O89" s="112">
        <f t="shared" si="6"/>
        <v>27395</v>
      </c>
      <c r="P89" s="112">
        <f t="shared" si="7"/>
        <v>49218</v>
      </c>
      <c r="Q89" s="113">
        <v>59</v>
      </c>
      <c r="R89" s="113">
        <v>8</v>
      </c>
    </row>
    <row r="90" spans="1:18" s="106" customFormat="1" ht="16.5">
      <c r="A90" s="199"/>
      <c r="B90" s="199"/>
      <c r="C90" s="199"/>
      <c r="D90" s="199"/>
      <c r="E90" s="199"/>
      <c r="F90" s="112">
        <f t="shared" si="8"/>
        <v>25600</v>
      </c>
      <c r="G90" s="112">
        <f t="shared" si="5"/>
        <v>48274</v>
      </c>
      <c r="H90" s="113">
        <v>62</v>
      </c>
      <c r="I90" s="113"/>
      <c r="J90" s="111">
        <v>2</v>
      </c>
      <c r="K90" s="111">
        <v>1975</v>
      </c>
      <c r="L90" s="198"/>
      <c r="M90" s="111">
        <v>11</v>
      </c>
      <c r="N90" s="111">
        <v>2034</v>
      </c>
      <c r="O90" s="112">
        <f t="shared" si="6"/>
        <v>27426</v>
      </c>
      <c r="P90" s="112">
        <f t="shared" si="7"/>
        <v>49249</v>
      </c>
      <c r="Q90" s="113">
        <v>59</v>
      </c>
      <c r="R90" s="113">
        <v>8</v>
      </c>
    </row>
    <row r="91" spans="1:18" s="106" customFormat="1" ht="16.5">
      <c r="A91" s="199"/>
      <c r="B91" s="199"/>
      <c r="C91" s="199"/>
      <c r="D91" s="199"/>
      <c r="E91" s="199"/>
      <c r="F91" s="112">
        <f t="shared" si="8"/>
        <v>25628</v>
      </c>
      <c r="G91" s="112">
        <f t="shared" si="5"/>
        <v>48305</v>
      </c>
      <c r="H91" s="113">
        <v>62</v>
      </c>
      <c r="I91" s="113"/>
      <c r="J91" s="111">
        <v>3</v>
      </c>
      <c r="K91" s="111">
        <v>1975</v>
      </c>
      <c r="L91" s="198"/>
      <c r="M91" s="111">
        <v>12</v>
      </c>
      <c r="N91" s="111">
        <v>2034</v>
      </c>
      <c r="O91" s="112">
        <f t="shared" si="6"/>
        <v>27454</v>
      </c>
      <c r="P91" s="112">
        <f t="shared" si="7"/>
        <v>49279</v>
      </c>
      <c r="Q91" s="113">
        <v>59</v>
      </c>
      <c r="R91" s="113">
        <v>8</v>
      </c>
    </row>
    <row r="92" spans="1:18" s="106" customFormat="1" ht="16.5">
      <c r="A92" s="199"/>
      <c r="B92" s="199"/>
      <c r="C92" s="199"/>
      <c r="D92" s="199"/>
      <c r="E92" s="199"/>
      <c r="F92" s="112">
        <f t="shared" si="8"/>
        <v>25659</v>
      </c>
      <c r="G92" s="112">
        <f t="shared" si="5"/>
        <v>48335</v>
      </c>
      <c r="H92" s="113">
        <v>62</v>
      </c>
      <c r="I92" s="113"/>
      <c r="J92" s="111">
        <v>4</v>
      </c>
      <c r="K92" s="111">
        <v>1975</v>
      </c>
      <c r="L92" s="198"/>
      <c r="M92" s="104">
        <v>1</v>
      </c>
      <c r="N92" s="111">
        <v>2035</v>
      </c>
      <c r="O92" s="112">
        <f t="shared" si="6"/>
        <v>27485</v>
      </c>
      <c r="P92" s="112">
        <f t="shared" si="7"/>
        <v>49310</v>
      </c>
      <c r="Q92" s="113">
        <v>59</v>
      </c>
      <c r="R92" s="113">
        <v>8</v>
      </c>
    </row>
    <row r="93" spans="1:18" s="106" customFormat="1" ht="49.5" customHeight="1">
      <c r="A93" s="199"/>
      <c r="B93" s="199"/>
      <c r="C93" s="199"/>
      <c r="D93" s="199"/>
      <c r="E93" s="199"/>
      <c r="F93" s="112">
        <f t="shared" si="8"/>
        <v>25689</v>
      </c>
      <c r="G93" s="112">
        <f t="shared" si="5"/>
        <v>48366</v>
      </c>
      <c r="H93" s="113">
        <v>62</v>
      </c>
      <c r="I93" s="113"/>
      <c r="J93" s="198" t="s">
        <v>180</v>
      </c>
      <c r="K93" s="198"/>
      <c r="L93" s="111" t="s">
        <v>181</v>
      </c>
      <c r="M93" s="198" t="s">
        <v>238</v>
      </c>
      <c r="N93" s="198"/>
      <c r="O93" s="112">
        <v>27515</v>
      </c>
      <c r="P93" s="112">
        <f>EOMONTH(EDATE(F92,60*12),0)+1</f>
        <v>47604</v>
      </c>
      <c r="Q93" s="113">
        <v>60</v>
      </c>
      <c r="R93" s="113"/>
    </row>
    <row r="94" spans="1:18" s="106" customFormat="1" ht="16.5">
      <c r="A94" s="119"/>
      <c r="B94" s="119"/>
      <c r="C94" s="119"/>
      <c r="D94" s="119"/>
      <c r="E94" s="119"/>
      <c r="F94" s="112">
        <f t="shared" si="8"/>
        <v>25720</v>
      </c>
      <c r="G94" s="112">
        <f t="shared" si="5"/>
        <v>48396</v>
      </c>
      <c r="H94" s="113">
        <v>62</v>
      </c>
      <c r="I94" s="113"/>
      <c r="J94" s="119"/>
      <c r="K94" s="119"/>
      <c r="L94" s="119"/>
      <c r="M94" s="119"/>
      <c r="N94" s="119"/>
      <c r="O94" s="112">
        <f>EDATE(O93,1)</f>
        <v>27546</v>
      </c>
      <c r="P94" s="112">
        <f>EOMONTH(EDATE(F93,60*12),0)+1</f>
        <v>47635</v>
      </c>
      <c r="Q94" s="113">
        <v>60</v>
      </c>
      <c r="R94" s="113"/>
    </row>
    <row r="95" spans="1:18" s="106" customFormat="1" ht="16.5">
      <c r="A95" s="119"/>
      <c r="B95" s="119"/>
      <c r="C95" s="119"/>
      <c r="D95" s="119"/>
      <c r="E95" s="119"/>
      <c r="F95" s="112">
        <f t="shared" si="8"/>
        <v>25750</v>
      </c>
      <c r="G95" s="112">
        <f t="shared" si="5"/>
        <v>48427</v>
      </c>
      <c r="H95" s="113">
        <v>62</v>
      </c>
      <c r="I95" s="113"/>
      <c r="J95" s="119"/>
      <c r="K95" s="119"/>
      <c r="L95" s="119"/>
      <c r="M95" s="119"/>
      <c r="N95" s="119"/>
      <c r="O95" s="112">
        <f t="shared" ref="O95:O158" si="9">EDATE(O94,1)</f>
        <v>27576</v>
      </c>
      <c r="P95" s="112">
        <f t="shared" ref="P95:P158" si="10">EOMONTH(EDATE(F94,60*12),0)+1</f>
        <v>47665</v>
      </c>
      <c r="Q95" s="113">
        <v>60</v>
      </c>
      <c r="R95" s="120"/>
    </row>
    <row r="96" spans="1:18" s="106" customFormat="1" ht="16.5">
      <c r="A96" s="119"/>
      <c r="B96" s="119"/>
      <c r="C96" s="119"/>
      <c r="D96" s="119"/>
      <c r="E96" s="119"/>
      <c r="F96" s="112">
        <f t="shared" si="8"/>
        <v>25781</v>
      </c>
      <c r="G96" s="112">
        <f t="shared" si="5"/>
        <v>48458</v>
      </c>
      <c r="H96" s="113">
        <v>62</v>
      </c>
      <c r="I96" s="113"/>
      <c r="J96" s="119"/>
      <c r="K96" s="119"/>
      <c r="L96" s="119"/>
      <c r="M96" s="119"/>
      <c r="N96" s="119"/>
      <c r="O96" s="112">
        <f t="shared" si="9"/>
        <v>27607</v>
      </c>
      <c r="P96" s="112">
        <f t="shared" si="10"/>
        <v>47696</v>
      </c>
      <c r="Q96" s="113">
        <v>60</v>
      </c>
      <c r="R96" s="120"/>
    </row>
    <row r="97" spans="1:18" s="106" customFormat="1" ht="16.5">
      <c r="A97" s="119"/>
      <c r="B97" s="119"/>
      <c r="C97" s="119"/>
      <c r="D97" s="119"/>
      <c r="E97" s="119"/>
      <c r="F97" s="112">
        <f t="shared" si="8"/>
        <v>25812</v>
      </c>
      <c r="G97" s="112">
        <f t="shared" si="5"/>
        <v>48488</v>
      </c>
      <c r="H97" s="113">
        <v>62</v>
      </c>
      <c r="I97" s="113"/>
      <c r="J97" s="119"/>
      <c r="K97" s="119"/>
      <c r="L97" s="119"/>
      <c r="M97" s="119"/>
      <c r="N97" s="119"/>
      <c r="O97" s="112">
        <f t="shared" si="9"/>
        <v>27638</v>
      </c>
      <c r="P97" s="112">
        <f t="shared" si="10"/>
        <v>47727</v>
      </c>
      <c r="Q97" s="113">
        <v>60</v>
      </c>
      <c r="R97" s="120"/>
    </row>
    <row r="98" spans="1:18" s="106" customFormat="1" ht="16.5">
      <c r="A98" s="119"/>
      <c r="B98" s="119"/>
      <c r="C98" s="119"/>
      <c r="D98" s="119"/>
      <c r="E98" s="119"/>
      <c r="F98" s="112">
        <f t="shared" si="8"/>
        <v>25842</v>
      </c>
      <c r="G98" s="112">
        <f t="shared" si="5"/>
        <v>48519</v>
      </c>
      <c r="H98" s="113">
        <v>62</v>
      </c>
      <c r="I98" s="113"/>
      <c r="J98" s="119"/>
      <c r="K98" s="119"/>
      <c r="L98" s="119"/>
      <c r="M98" s="119"/>
      <c r="N98" s="119"/>
      <c r="O98" s="112">
        <f t="shared" si="9"/>
        <v>27668</v>
      </c>
      <c r="P98" s="112">
        <f t="shared" si="10"/>
        <v>47757</v>
      </c>
      <c r="Q98" s="113">
        <v>60</v>
      </c>
      <c r="R98" s="120"/>
    </row>
    <row r="99" spans="1:18" s="106" customFormat="1" ht="16.5">
      <c r="A99" s="119"/>
      <c r="B99" s="119"/>
      <c r="C99" s="119"/>
      <c r="D99" s="119"/>
      <c r="E99" s="119"/>
      <c r="F99" s="112">
        <f t="shared" si="8"/>
        <v>25873</v>
      </c>
      <c r="G99" s="112">
        <f t="shared" si="5"/>
        <v>48549</v>
      </c>
      <c r="H99" s="113">
        <v>62</v>
      </c>
      <c r="I99" s="113"/>
      <c r="J99" s="119"/>
      <c r="K99" s="119"/>
      <c r="L99" s="119"/>
      <c r="M99" s="119"/>
      <c r="N99" s="119"/>
      <c r="O99" s="112">
        <f t="shared" si="9"/>
        <v>27699</v>
      </c>
      <c r="P99" s="112">
        <f t="shared" si="10"/>
        <v>47788</v>
      </c>
      <c r="Q99" s="113">
        <v>60</v>
      </c>
      <c r="R99" s="120"/>
    </row>
    <row r="100" spans="1:18" s="106" customFormat="1" ht="16.5">
      <c r="A100" s="119"/>
      <c r="B100" s="119"/>
      <c r="C100" s="119"/>
      <c r="D100" s="119"/>
      <c r="E100" s="119"/>
      <c r="F100" s="112">
        <f t="shared" si="8"/>
        <v>25903</v>
      </c>
      <c r="G100" s="112">
        <f t="shared" si="5"/>
        <v>48580</v>
      </c>
      <c r="H100" s="113">
        <v>62</v>
      </c>
      <c r="I100" s="113"/>
      <c r="J100" s="119"/>
      <c r="K100" s="119"/>
      <c r="L100" s="119"/>
      <c r="M100" s="119"/>
      <c r="N100" s="119"/>
      <c r="O100" s="112">
        <f t="shared" si="9"/>
        <v>27729</v>
      </c>
      <c r="P100" s="112">
        <f t="shared" si="10"/>
        <v>47818</v>
      </c>
      <c r="Q100" s="113">
        <v>60</v>
      </c>
      <c r="R100" s="120"/>
    </row>
    <row r="101" spans="1:18" s="106" customFormat="1" ht="16.5">
      <c r="A101" s="119"/>
      <c r="B101" s="119"/>
      <c r="C101" s="119"/>
      <c r="D101" s="119"/>
      <c r="E101" s="119"/>
      <c r="F101" s="112">
        <f t="shared" si="8"/>
        <v>25934</v>
      </c>
      <c r="G101" s="112">
        <f t="shared" si="5"/>
        <v>48611</v>
      </c>
      <c r="H101" s="113">
        <v>62</v>
      </c>
      <c r="I101" s="113"/>
      <c r="J101" s="119"/>
      <c r="K101" s="119"/>
      <c r="L101" s="119"/>
      <c r="M101" s="119"/>
      <c r="N101" s="119"/>
      <c r="O101" s="112">
        <f t="shared" si="9"/>
        <v>27760</v>
      </c>
      <c r="P101" s="112">
        <f t="shared" si="10"/>
        <v>47849</v>
      </c>
      <c r="Q101" s="113">
        <v>60</v>
      </c>
      <c r="R101" s="120"/>
    </row>
    <row r="102" spans="1:18" s="106" customFormat="1" ht="16.5">
      <c r="A102" s="119"/>
      <c r="B102" s="119"/>
      <c r="C102" s="119"/>
      <c r="D102" s="119"/>
      <c r="E102" s="119"/>
      <c r="F102" s="112">
        <f t="shared" si="8"/>
        <v>25965</v>
      </c>
      <c r="G102" s="112">
        <f t="shared" si="5"/>
        <v>48639</v>
      </c>
      <c r="H102" s="113">
        <v>62</v>
      </c>
      <c r="I102" s="113"/>
      <c r="J102" s="119"/>
      <c r="K102" s="119"/>
      <c r="L102" s="119"/>
      <c r="M102" s="119"/>
      <c r="N102" s="119"/>
      <c r="O102" s="112">
        <f t="shared" si="9"/>
        <v>27791</v>
      </c>
      <c r="P102" s="112">
        <f t="shared" si="10"/>
        <v>47880</v>
      </c>
      <c r="Q102" s="113">
        <v>60</v>
      </c>
      <c r="R102" s="120"/>
    </row>
    <row r="103" spans="1:18" s="106" customFormat="1" ht="16.5">
      <c r="A103" s="119"/>
      <c r="B103" s="119"/>
      <c r="C103" s="119"/>
      <c r="D103" s="119"/>
      <c r="E103" s="119"/>
      <c r="F103" s="112">
        <f t="shared" si="8"/>
        <v>25993</v>
      </c>
      <c r="G103" s="112">
        <f t="shared" si="5"/>
        <v>48670</v>
      </c>
      <c r="H103" s="113">
        <v>62</v>
      </c>
      <c r="I103" s="113"/>
      <c r="J103" s="119"/>
      <c r="K103" s="119"/>
      <c r="L103" s="119"/>
      <c r="M103" s="119"/>
      <c r="N103" s="119"/>
      <c r="O103" s="112">
        <f t="shared" si="9"/>
        <v>27820</v>
      </c>
      <c r="P103" s="112">
        <f t="shared" si="10"/>
        <v>47908</v>
      </c>
      <c r="Q103" s="113">
        <v>60</v>
      </c>
      <c r="R103" s="120"/>
    </row>
    <row r="104" spans="1:18" s="106" customFormat="1" ht="16.5">
      <c r="A104" s="119"/>
      <c r="B104" s="119"/>
      <c r="C104" s="119"/>
      <c r="D104" s="119"/>
      <c r="E104" s="119"/>
      <c r="F104" s="112">
        <f t="shared" si="8"/>
        <v>26024</v>
      </c>
      <c r="G104" s="112">
        <f t="shared" si="5"/>
        <v>48700</v>
      </c>
      <c r="H104" s="113">
        <v>62</v>
      </c>
      <c r="I104" s="113"/>
      <c r="J104" s="119"/>
      <c r="K104" s="119"/>
      <c r="L104" s="119"/>
      <c r="M104" s="119"/>
      <c r="N104" s="119"/>
      <c r="O104" s="112">
        <f t="shared" si="9"/>
        <v>27851</v>
      </c>
      <c r="P104" s="112">
        <f t="shared" si="10"/>
        <v>47939</v>
      </c>
      <c r="Q104" s="113">
        <v>60</v>
      </c>
      <c r="R104" s="120"/>
    </row>
    <row r="105" spans="1:18" s="106" customFormat="1" ht="16.5">
      <c r="A105" s="119"/>
      <c r="B105" s="119"/>
      <c r="C105" s="119"/>
      <c r="D105" s="119"/>
      <c r="E105" s="119"/>
      <c r="F105" s="112">
        <f t="shared" si="8"/>
        <v>26054</v>
      </c>
      <c r="G105" s="112">
        <f t="shared" si="5"/>
        <v>48731</v>
      </c>
      <c r="H105" s="113">
        <v>62</v>
      </c>
      <c r="I105" s="113"/>
      <c r="J105" s="119"/>
      <c r="K105" s="119"/>
      <c r="L105" s="119"/>
      <c r="M105" s="119"/>
      <c r="N105" s="119"/>
      <c r="O105" s="112">
        <f t="shared" si="9"/>
        <v>27881</v>
      </c>
      <c r="P105" s="112">
        <f t="shared" si="10"/>
        <v>47969</v>
      </c>
      <c r="Q105" s="113">
        <v>60</v>
      </c>
      <c r="R105" s="120"/>
    </row>
    <row r="106" spans="1:18" s="106" customFormat="1" ht="16.5">
      <c r="A106" s="119"/>
      <c r="B106" s="119"/>
      <c r="C106" s="119"/>
      <c r="D106" s="119"/>
      <c r="E106" s="119"/>
      <c r="F106" s="112">
        <f t="shared" si="8"/>
        <v>26085</v>
      </c>
      <c r="G106" s="112">
        <f t="shared" si="5"/>
        <v>48761</v>
      </c>
      <c r="H106" s="113">
        <v>62</v>
      </c>
      <c r="I106" s="113"/>
      <c r="J106" s="119"/>
      <c r="K106" s="119"/>
      <c r="L106" s="119"/>
      <c r="M106" s="119"/>
      <c r="N106" s="119"/>
      <c r="O106" s="112">
        <f t="shared" si="9"/>
        <v>27912</v>
      </c>
      <c r="P106" s="112">
        <f t="shared" si="10"/>
        <v>48000</v>
      </c>
      <c r="Q106" s="113">
        <v>60</v>
      </c>
      <c r="R106" s="120"/>
    </row>
    <row r="107" spans="1:18" s="106" customFormat="1" ht="16.5">
      <c r="A107" s="119"/>
      <c r="B107" s="119"/>
      <c r="C107" s="119"/>
      <c r="D107" s="119"/>
      <c r="E107" s="119"/>
      <c r="F107" s="112">
        <f t="shared" si="8"/>
        <v>26115</v>
      </c>
      <c r="G107" s="112">
        <f t="shared" si="5"/>
        <v>48792</v>
      </c>
      <c r="H107" s="113">
        <v>62</v>
      </c>
      <c r="I107" s="113"/>
      <c r="J107" s="119"/>
      <c r="K107" s="119"/>
      <c r="L107" s="119"/>
      <c r="M107" s="119"/>
      <c r="N107" s="119"/>
      <c r="O107" s="112">
        <f t="shared" si="9"/>
        <v>27942</v>
      </c>
      <c r="P107" s="112">
        <f t="shared" si="10"/>
        <v>48030</v>
      </c>
      <c r="Q107" s="113">
        <v>60</v>
      </c>
      <c r="R107" s="120"/>
    </row>
    <row r="108" spans="1:18" s="106" customFormat="1" ht="16.5">
      <c r="A108" s="119"/>
      <c r="B108" s="119"/>
      <c r="C108" s="119"/>
      <c r="D108" s="119"/>
      <c r="E108" s="119"/>
      <c r="F108" s="112">
        <f t="shared" si="8"/>
        <v>26146</v>
      </c>
      <c r="G108" s="112">
        <f t="shared" si="5"/>
        <v>48823</v>
      </c>
      <c r="H108" s="113">
        <v>62</v>
      </c>
      <c r="I108" s="113"/>
      <c r="J108" s="119"/>
      <c r="K108" s="119"/>
      <c r="L108" s="119"/>
      <c r="M108" s="119"/>
      <c r="N108" s="119"/>
      <c r="O108" s="112">
        <f t="shared" si="9"/>
        <v>27973</v>
      </c>
      <c r="P108" s="112">
        <f t="shared" si="10"/>
        <v>48061</v>
      </c>
      <c r="Q108" s="113">
        <v>60</v>
      </c>
      <c r="R108" s="120"/>
    </row>
    <row r="109" spans="1:18" s="106" customFormat="1" ht="16.5">
      <c r="A109" s="119"/>
      <c r="B109" s="119"/>
      <c r="C109" s="119"/>
      <c r="D109" s="119"/>
      <c r="E109" s="119"/>
      <c r="F109" s="112">
        <f t="shared" si="8"/>
        <v>26177</v>
      </c>
      <c r="G109" s="112">
        <f t="shared" si="5"/>
        <v>48853</v>
      </c>
      <c r="H109" s="113">
        <v>62</v>
      </c>
      <c r="I109" s="113"/>
      <c r="J109" s="119"/>
      <c r="K109" s="119"/>
      <c r="L109" s="119"/>
      <c r="M109" s="119"/>
      <c r="N109" s="119"/>
      <c r="O109" s="112">
        <f t="shared" si="9"/>
        <v>28004</v>
      </c>
      <c r="P109" s="112">
        <f t="shared" si="10"/>
        <v>48092</v>
      </c>
      <c r="Q109" s="113">
        <v>60</v>
      </c>
      <c r="R109" s="120"/>
    </row>
    <row r="110" spans="1:18" s="106" customFormat="1" ht="16.5">
      <c r="A110" s="119"/>
      <c r="B110" s="119"/>
      <c r="C110" s="119"/>
      <c r="D110" s="119"/>
      <c r="E110" s="119"/>
      <c r="F110" s="112">
        <f t="shared" si="8"/>
        <v>26207</v>
      </c>
      <c r="G110" s="112">
        <f t="shared" ref="G110:G173" si="11">EOMONTH(EDATE(F110,62*12),0)+1</f>
        <v>48884</v>
      </c>
      <c r="H110" s="113">
        <v>62</v>
      </c>
      <c r="I110" s="113"/>
      <c r="J110" s="119"/>
      <c r="K110" s="119"/>
      <c r="L110" s="119"/>
      <c r="M110" s="119"/>
      <c r="N110" s="119"/>
      <c r="O110" s="112">
        <f t="shared" si="9"/>
        <v>28034</v>
      </c>
      <c r="P110" s="112">
        <f t="shared" si="10"/>
        <v>48122</v>
      </c>
      <c r="Q110" s="113">
        <v>60</v>
      </c>
      <c r="R110" s="120"/>
    </row>
    <row r="111" spans="1:18" s="106" customFormat="1" ht="16.5">
      <c r="A111" s="119"/>
      <c r="B111" s="119"/>
      <c r="C111" s="119"/>
      <c r="D111" s="119"/>
      <c r="E111" s="119"/>
      <c r="F111" s="112">
        <f t="shared" si="8"/>
        <v>26238</v>
      </c>
      <c r="G111" s="112">
        <f t="shared" si="11"/>
        <v>48914</v>
      </c>
      <c r="H111" s="113">
        <v>62</v>
      </c>
      <c r="I111" s="113"/>
      <c r="J111" s="119"/>
      <c r="K111" s="119"/>
      <c r="L111" s="119"/>
      <c r="M111" s="119"/>
      <c r="N111" s="119"/>
      <c r="O111" s="112">
        <f t="shared" si="9"/>
        <v>28065</v>
      </c>
      <c r="P111" s="112">
        <f t="shared" si="10"/>
        <v>48153</v>
      </c>
      <c r="Q111" s="113">
        <v>60</v>
      </c>
      <c r="R111" s="120"/>
    </row>
    <row r="112" spans="1:18" s="106" customFormat="1" ht="16.5">
      <c r="A112" s="119"/>
      <c r="B112" s="119"/>
      <c r="C112" s="119"/>
      <c r="D112" s="119"/>
      <c r="E112" s="119"/>
      <c r="F112" s="112">
        <f t="shared" si="8"/>
        <v>26268</v>
      </c>
      <c r="G112" s="112">
        <f t="shared" si="11"/>
        <v>48945</v>
      </c>
      <c r="H112" s="113">
        <v>62</v>
      </c>
      <c r="I112" s="113"/>
      <c r="J112" s="119"/>
      <c r="K112" s="119"/>
      <c r="L112" s="119"/>
      <c r="M112" s="119"/>
      <c r="N112" s="119"/>
      <c r="O112" s="112">
        <f t="shared" si="9"/>
        <v>28095</v>
      </c>
      <c r="P112" s="112">
        <f t="shared" si="10"/>
        <v>48183</v>
      </c>
      <c r="Q112" s="113">
        <v>60</v>
      </c>
      <c r="R112" s="120"/>
    </row>
    <row r="113" spans="1:18" s="106" customFormat="1" ht="16.5">
      <c r="A113" s="119"/>
      <c r="B113" s="119"/>
      <c r="C113" s="119"/>
      <c r="D113" s="119"/>
      <c r="E113" s="119"/>
      <c r="F113" s="112">
        <f t="shared" si="8"/>
        <v>26299</v>
      </c>
      <c r="G113" s="112">
        <f t="shared" si="11"/>
        <v>48976</v>
      </c>
      <c r="H113" s="113">
        <v>62</v>
      </c>
      <c r="I113" s="113"/>
      <c r="J113" s="119"/>
      <c r="K113" s="119"/>
      <c r="L113" s="119"/>
      <c r="M113" s="119"/>
      <c r="N113" s="119"/>
      <c r="O113" s="112">
        <f t="shared" si="9"/>
        <v>28126</v>
      </c>
      <c r="P113" s="112">
        <f t="shared" si="10"/>
        <v>48214</v>
      </c>
      <c r="Q113" s="113">
        <v>60</v>
      </c>
      <c r="R113" s="120"/>
    </row>
    <row r="114" spans="1:18" s="106" customFormat="1" ht="16.5">
      <c r="A114" s="119"/>
      <c r="B114" s="119"/>
      <c r="C114" s="119"/>
      <c r="D114" s="119"/>
      <c r="E114" s="119"/>
      <c r="F114" s="112">
        <f t="shared" si="8"/>
        <v>26330</v>
      </c>
      <c r="G114" s="112">
        <f t="shared" si="11"/>
        <v>49004</v>
      </c>
      <c r="H114" s="113">
        <v>62</v>
      </c>
      <c r="I114" s="113"/>
      <c r="J114" s="119"/>
      <c r="K114" s="119"/>
      <c r="L114" s="119"/>
      <c r="M114" s="119"/>
      <c r="N114" s="119"/>
      <c r="O114" s="112">
        <f t="shared" si="9"/>
        <v>28157</v>
      </c>
      <c r="P114" s="112">
        <f t="shared" si="10"/>
        <v>48245</v>
      </c>
      <c r="Q114" s="113">
        <v>60</v>
      </c>
      <c r="R114" s="120"/>
    </row>
    <row r="115" spans="1:18" s="106" customFormat="1" ht="16.5">
      <c r="A115" s="119"/>
      <c r="B115" s="119"/>
      <c r="C115" s="119"/>
      <c r="D115" s="119"/>
      <c r="E115" s="119"/>
      <c r="F115" s="112">
        <f t="shared" si="8"/>
        <v>26359</v>
      </c>
      <c r="G115" s="112">
        <f t="shared" si="11"/>
        <v>49035</v>
      </c>
      <c r="H115" s="113">
        <v>62</v>
      </c>
      <c r="I115" s="113"/>
      <c r="J115" s="119"/>
      <c r="K115" s="119"/>
      <c r="L115" s="119"/>
      <c r="M115" s="119"/>
      <c r="N115" s="119"/>
      <c r="O115" s="112">
        <f t="shared" si="9"/>
        <v>28185</v>
      </c>
      <c r="P115" s="112">
        <f t="shared" si="10"/>
        <v>48274</v>
      </c>
      <c r="Q115" s="113">
        <v>60</v>
      </c>
      <c r="R115" s="120"/>
    </row>
    <row r="116" spans="1:18" s="106" customFormat="1" ht="16.5">
      <c r="A116" s="119"/>
      <c r="B116" s="119"/>
      <c r="C116" s="119"/>
      <c r="D116" s="119"/>
      <c r="E116" s="119"/>
      <c r="F116" s="112">
        <f t="shared" si="8"/>
        <v>26390</v>
      </c>
      <c r="G116" s="112">
        <f t="shared" si="11"/>
        <v>49065</v>
      </c>
      <c r="H116" s="113">
        <v>62</v>
      </c>
      <c r="I116" s="113"/>
      <c r="J116" s="119"/>
      <c r="K116" s="119"/>
      <c r="L116" s="119"/>
      <c r="M116" s="119"/>
      <c r="N116" s="119"/>
      <c r="O116" s="112">
        <f t="shared" si="9"/>
        <v>28216</v>
      </c>
      <c r="P116" s="112">
        <f t="shared" si="10"/>
        <v>48305</v>
      </c>
      <c r="Q116" s="113">
        <v>60</v>
      </c>
      <c r="R116" s="120"/>
    </row>
    <row r="117" spans="1:18" s="106" customFormat="1" ht="16.5">
      <c r="A117" s="119"/>
      <c r="B117" s="119"/>
      <c r="C117" s="119"/>
      <c r="D117" s="119"/>
      <c r="E117" s="119"/>
      <c r="F117" s="112">
        <f t="shared" si="8"/>
        <v>26420</v>
      </c>
      <c r="G117" s="112">
        <f t="shared" si="11"/>
        <v>49096</v>
      </c>
      <c r="H117" s="113">
        <v>62</v>
      </c>
      <c r="I117" s="113"/>
      <c r="J117" s="119"/>
      <c r="K117" s="119"/>
      <c r="L117" s="119"/>
      <c r="M117" s="119"/>
      <c r="N117" s="119"/>
      <c r="O117" s="112">
        <f t="shared" si="9"/>
        <v>28246</v>
      </c>
      <c r="P117" s="112">
        <f t="shared" si="10"/>
        <v>48335</v>
      </c>
      <c r="Q117" s="113">
        <v>60</v>
      </c>
      <c r="R117" s="120"/>
    </row>
    <row r="118" spans="1:18" s="106" customFormat="1" ht="16.5">
      <c r="A118" s="119"/>
      <c r="B118" s="119"/>
      <c r="C118" s="119"/>
      <c r="D118" s="119"/>
      <c r="E118" s="119"/>
      <c r="F118" s="112">
        <f t="shared" si="8"/>
        <v>26451</v>
      </c>
      <c r="G118" s="112">
        <f t="shared" si="11"/>
        <v>49126</v>
      </c>
      <c r="H118" s="113">
        <v>62</v>
      </c>
      <c r="I118" s="113"/>
      <c r="J118" s="119"/>
      <c r="K118" s="119"/>
      <c r="L118" s="119"/>
      <c r="M118" s="119"/>
      <c r="N118" s="119"/>
      <c r="O118" s="112">
        <f t="shared" si="9"/>
        <v>28277</v>
      </c>
      <c r="P118" s="112">
        <f t="shared" si="10"/>
        <v>48366</v>
      </c>
      <c r="Q118" s="113">
        <v>60</v>
      </c>
      <c r="R118" s="120"/>
    </row>
    <row r="119" spans="1:18" s="106" customFormat="1" ht="16.5">
      <c r="A119" s="119"/>
      <c r="B119" s="119"/>
      <c r="C119" s="119"/>
      <c r="D119" s="119"/>
      <c r="E119" s="119"/>
      <c r="F119" s="112">
        <f t="shared" si="8"/>
        <v>26481</v>
      </c>
      <c r="G119" s="112">
        <f t="shared" si="11"/>
        <v>49157</v>
      </c>
      <c r="H119" s="113">
        <v>62</v>
      </c>
      <c r="I119" s="113"/>
      <c r="J119" s="119"/>
      <c r="K119" s="119"/>
      <c r="L119" s="119"/>
      <c r="M119" s="119"/>
      <c r="N119" s="119"/>
      <c r="O119" s="112">
        <f t="shared" si="9"/>
        <v>28307</v>
      </c>
      <c r="P119" s="112">
        <f t="shared" si="10"/>
        <v>48396</v>
      </c>
      <c r="Q119" s="113">
        <v>60</v>
      </c>
      <c r="R119" s="120"/>
    </row>
    <row r="120" spans="1:18" s="106" customFormat="1" ht="16.5">
      <c r="A120" s="119"/>
      <c r="B120" s="119"/>
      <c r="C120" s="119"/>
      <c r="D120" s="119"/>
      <c r="E120" s="119"/>
      <c r="F120" s="112">
        <f t="shared" si="8"/>
        <v>26512</v>
      </c>
      <c r="G120" s="112">
        <f t="shared" si="11"/>
        <v>49188</v>
      </c>
      <c r="H120" s="113">
        <v>62</v>
      </c>
      <c r="I120" s="113"/>
      <c r="J120" s="119"/>
      <c r="K120" s="119"/>
      <c r="L120" s="119"/>
      <c r="M120" s="119"/>
      <c r="N120" s="119"/>
      <c r="O120" s="112">
        <f t="shared" si="9"/>
        <v>28338</v>
      </c>
      <c r="P120" s="112">
        <f t="shared" si="10"/>
        <v>48427</v>
      </c>
      <c r="Q120" s="113">
        <v>60</v>
      </c>
      <c r="R120" s="120"/>
    </row>
    <row r="121" spans="1:18" s="106" customFormat="1" ht="16.5">
      <c r="A121" s="119"/>
      <c r="B121" s="119"/>
      <c r="C121" s="119"/>
      <c r="D121" s="119"/>
      <c r="E121" s="119"/>
      <c r="F121" s="112">
        <f t="shared" si="8"/>
        <v>26543</v>
      </c>
      <c r="G121" s="112">
        <f t="shared" si="11"/>
        <v>49218</v>
      </c>
      <c r="H121" s="113">
        <v>62</v>
      </c>
      <c r="I121" s="113"/>
      <c r="J121" s="119"/>
      <c r="K121" s="119"/>
      <c r="L121" s="119"/>
      <c r="M121" s="119"/>
      <c r="N121" s="119"/>
      <c r="O121" s="112">
        <f t="shared" si="9"/>
        <v>28369</v>
      </c>
      <c r="P121" s="112">
        <f t="shared" si="10"/>
        <v>48458</v>
      </c>
      <c r="Q121" s="113">
        <v>60</v>
      </c>
      <c r="R121" s="120"/>
    </row>
    <row r="122" spans="1:18" s="106" customFormat="1" ht="16.5">
      <c r="A122" s="119"/>
      <c r="B122" s="119"/>
      <c r="C122" s="119"/>
      <c r="D122" s="119"/>
      <c r="E122" s="119"/>
      <c r="F122" s="112">
        <f t="shared" si="8"/>
        <v>26573</v>
      </c>
      <c r="G122" s="112">
        <f t="shared" si="11"/>
        <v>49249</v>
      </c>
      <c r="H122" s="113">
        <v>62</v>
      </c>
      <c r="I122" s="113"/>
      <c r="J122" s="119"/>
      <c r="K122" s="119"/>
      <c r="L122" s="119"/>
      <c r="M122" s="119"/>
      <c r="N122" s="119"/>
      <c r="O122" s="112">
        <f t="shared" si="9"/>
        <v>28399</v>
      </c>
      <c r="P122" s="112">
        <f t="shared" si="10"/>
        <v>48488</v>
      </c>
      <c r="Q122" s="113">
        <v>60</v>
      </c>
      <c r="R122" s="120"/>
    </row>
    <row r="123" spans="1:18" s="106" customFormat="1" ht="16.5">
      <c r="A123" s="119"/>
      <c r="B123" s="119"/>
      <c r="C123" s="119"/>
      <c r="D123" s="119"/>
      <c r="E123" s="119"/>
      <c r="F123" s="112">
        <f t="shared" si="8"/>
        <v>26604</v>
      </c>
      <c r="G123" s="112">
        <f t="shared" si="11"/>
        <v>49279</v>
      </c>
      <c r="H123" s="113">
        <v>62</v>
      </c>
      <c r="I123" s="113"/>
      <c r="J123" s="119"/>
      <c r="K123" s="119"/>
      <c r="L123" s="119"/>
      <c r="M123" s="119"/>
      <c r="N123" s="119"/>
      <c r="O123" s="112">
        <f t="shared" si="9"/>
        <v>28430</v>
      </c>
      <c r="P123" s="112">
        <f t="shared" si="10"/>
        <v>48519</v>
      </c>
      <c r="Q123" s="113">
        <v>60</v>
      </c>
      <c r="R123" s="120"/>
    </row>
    <row r="124" spans="1:18" s="106" customFormat="1" ht="16.5">
      <c r="A124" s="119"/>
      <c r="B124" s="119"/>
      <c r="C124" s="119"/>
      <c r="D124" s="119"/>
      <c r="E124" s="119"/>
      <c r="F124" s="112">
        <f t="shared" si="8"/>
        <v>26634</v>
      </c>
      <c r="G124" s="112">
        <f t="shared" si="11"/>
        <v>49310</v>
      </c>
      <c r="H124" s="113">
        <v>62</v>
      </c>
      <c r="I124" s="113"/>
      <c r="J124" s="119"/>
      <c r="K124" s="119"/>
      <c r="L124" s="119"/>
      <c r="M124" s="119"/>
      <c r="N124" s="119"/>
      <c r="O124" s="112">
        <f t="shared" si="9"/>
        <v>28460</v>
      </c>
      <c r="P124" s="112">
        <f t="shared" si="10"/>
        <v>48549</v>
      </c>
      <c r="Q124" s="113">
        <v>60</v>
      </c>
      <c r="R124" s="120"/>
    </row>
    <row r="125" spans="1:18" s="106" customFormat="1" ht="16.5">
      <c r="A125" s="119"/>
      <c r="B125" s="119"/>
      <c r="C125" s="119"/>
      <c r="D125" s="119"/>
      <c r="E125" s="119"/>
      <c r="F125" s="112">
        <f t="shared" si="8"/>
        <v>26665</v>
      </c>
      <c r="G125" s="112">
        <f t="shared" si="11"/>
        <v>49341</v>
      </c>
      <c r="H125" s="113">
        <v>62</v>
      </c>
      <c r="I125" s="113"/>
      <c r="J125" s="119"/>
      <c r="K125" s="119"/>
      <c r="L125" s="119"/>
      <c r="M125" s="119"/>
      <c r="N125" s="119"/>
      <c r="O125" s="112">
        <f t="shared" si="9"/>
        <v>28491</v>
      </c>
      <c r="P125" s="112">
        <f t="shared" si="10"/>
        <v>48580</v>
      </c>
      <c r="Q125" s="113">
        <v>60</v>
      </c>
      <c r="R125" s="120"/>
    </row>
    <row r="126" spans="1:18" s="106" customFormat="1" ht="16.5">
      <c r="A126" s="119"/>
      <c r="B126" s="119"/>
      <c r="C126" s="119"/>
      <c r="D126" s="119"/>
      <c r="E126" s="119"/>
      <c r="F126" s="112">
        <f t="shared" si="8"/>
        <v>26696</v>
      </c>
      <c r="G126" s="112">
        <f t="shared" si="11"/>
        <v>49369</v>
      </c>
      <c r="H126" s="113">
        <v>62</v>
      </c>
      <c r="I126" s="113"/>
      <c r="J126" s="119"/>
      <c r="K126" s="119"/>
      <c r="L126" s="119"/>
      <c r="M126" s="119"/>
      <c r="N126" s="119"/>
      <c r="O126" s="112">
        <f t="shared" si="9"/>
        <v>28522</v>
      </c>
      <c r="P126" s="112">
        <f t="shared" si="10"/>
        <v>48611</v>
      </c>
      <c r="Q126" s="113">
        <v>60</v>
      </c>
      <c r="R126" s="120"/>
    </row>
    <row r="127" spans="1:18" s="106" customFormat="1" ht="16.5">
      <c r="A127" s="119"/>
      <c r="B127" s="119"/>
      <c r="C127" s="119"/>
      <c r="D127" s="119"/>
      <c r="E127" s="119"/>
      <c r="F127" s="112">
        <f t="shared" si="8"/>
        <v>26724</v>
      </c>
      <c r="G127" s="112">
        <f t="shared" si="11"/>
        <v>49400</v>
      </c>
      <c r="H127" s="113">
        <v>62</v>
      </c>
      <c r="I127" s="113"/>
      <c r="J127" s="119"/>
      <c r="K127" s="119"/>
      <c r="L127" s="119"/>
      <c r="M127" s="119"/>
      <c r="N127" s="119"/>
      <c r="O127" s="112">
        <f t="shared" si="9"/>
        <v>28550</v>
      </c>
      <c r="P127" s="112">
        <f t="shared" si="10"/>
        <v>48639</v>
      </c>
      <c r="Q127" s="113">
        <v>60</v>
      </c>
      <c r="R127" s="120"/>
    </row>
    <row r="128" spans="1:18" s="106" customFormat="1" ht="16.5">
      <c r="A128" s="119"/>
      <c r="B128" s="119"/>
      <c r="C128" s="119"/>
      <c r="D128" s="119"/>
      <c r="E128" s="119"/>
      <c r="F128" s="112">
        <f t="shared" si="8"/>
        <v>26755</v>
      </c>
      <c r="G128" s="112">
        <f t="shared" si="11"/>
        <v>49430</v>
      </c>
      <c r="H128" s="113">
        <v>62</v>
      </c>
      <c r="I128" s="113"/>
      <c r="J128" s="119"/>
      <c r="K128" s="119"/>
      <c r="L128" s="119"/>
      <c r="M128" s="119"/>
      <c r="N128" s="119"/>
      <c r="O128" s="112">
        <f t="shared" si="9"/>
        <v>28581</v>
      </c>
      <c r="P128" s="112">
        <f t="shared" si="10"/>
        <v>48670</v>
      </c>
      <c r="Q128" s="113">
        <v>60</v>
      </c>
      <c r="R128" s="120"/>
    </row>
    <row r="129" spans="1:18" s="106" customFormat="1" ht="16.5">
      <c r="A129" s="119"/>
      <c r="B129" s="119"/>
      <c r="C129" s="119"/>
      <c r="D129" s="119"/>
      <c r="E129" s="119"/>
      <c r="F129" s="112">
        <f t="shared" si="8"/>
        <v>26785</v>
      </c>
      <c r="G129" s="112">
        <f t="shared" si="11"/>
        <v>49461</v>
      </c>
      <c r="H129" s="113">
        <v>62</v>
      </c>
      <c r="I129" s="113"/>
      <c r="J129" s="119"/>
      <c r="K129" s="119"/>
      <c r="L129" s="119"/>
      <c r="M129" s="119"/>
      <c r="N129" s="119"/>
      <c r="O129" s="112">
        <f t="shared" si="9"/>
        <v>28611</v>
      </c>
      <c r="P129" s="112">
        <f t="shared" si="10"/>
        <v>48700</v>
      </c>
      <c r="Q129" s="113">
        <v>60</v>
      </c>
      <c r="R129" s="120"/>
    </row>
    <row r="130" spans="1:18" s="106" customFormat="1" ht="16.5">
      <c r="A130" s="119"/>
      <c r="B130" s="119"/>
      <c r="C130" s="119"/>
      <c r="D130" s="119"/>
      <c r="E130" s="119"/>
      <c r="F130" s="112">
        <f t="shared" si="8"/>
        <v>26816</v>
      </c>
      <c r="G130" s="112">
        <f t="shared" si="11"/>
        <v>49491</v>
      </c>
      <c r="H130" s="113">
        <v>62</v>
      </c>
      <c r="I130" s="113"/>
      <c r="J130" s="119"/>
      <c r="K130" s="119"/>
      <c r="L130" s="119"/>
      <c r="M130" s="119"/>
      <c r="N130" s="119"/>
      <c r="O130" s="112">
        <f t="shared" si="9"/>
        <v>28642</v>
      </c>
      <c r="P130" s="112">
        <f t="shared" si="10"/>
        <v>48731</v>
      </c>
      <c r="Q130" s="113">
        <v>60</v>
      </c>
      <c r="R130" s="120"/>
    </row>
    <row r="131" spans="1:18" s="106" customFormat="1" ht="16.5">
      <c r="A131" s="119"/>
      <c r="B131" s="119"/>
      <c r="C131" s="119"/>
      <c r="D131" s="119"/>
      <c r="E131" s="119"/>
      <c r="F131" s="112">
        <f t="shared" si="8"/>
        <v>26846</v>
      </c>
      <c r="G131" s="112">
        <f t="shared" si="11"/>
        <v>49522</v>
      </c>
      <c r="H131" s="113">
        <v>62</v>
      </c>
      <c r="I131" s="113"/>
      <c r="J131" s="119"/>
      <c r="K131" s="119"/>
      <c r="L131" s="119"/>
      <c r="M131" s="119"/>
      <c r="N131" s="119"/>
      <c r="O131" s="112">
        <f t="shared" si="9"/>
        <v>28672</v>
      </c>
      <c r="P131" s="112">
        <f t="shared" si="10"/>
        <v>48761</v>
      </c>
      <c r="Q131" s="113">
        <v>60</v>
      </c>
      <c r="R131" s="120"/>
    </row>
    <row r="132" spans="1:18" s="106" customFormat="1" ht="16.5">
      <c r="A132" s="119"/>
      <c r="B132" s="119"/>
      <c r="C132" s="119"/>
      <c r="D132" s="119"/>
      <c r="E132" s="119"/>
      <c r="F132" s="112">
        <f t="shared" si="8"/>
        <v>26877</v>
      </c>
      <c r="G132" s="112">
        <f t="shared" si="11"/>
        <v>49553</v>
      </c>
      <c r="H132" s="113">
        <v>62</v>
      </c>
      <c r="I132" s="113"/>
      <c r="J132" s="119"/>
      <c r="K132" s="119"/>
      <c r="L132" s="119"/>
      <c r="M132" s="119"/>
      <c r="N132" s="119"/>
      <c r="O132" s="112">
        <f t="shared" si="9"/>
        <v>28703</v>
      </c>
      <c r="P132" s="112">
        <f t="shared" si="10"/>
        <v>48792</v>
      </c>
      <c r="Q132" s="113">
        <v>60</v>
      </c>
      <c r="R132" s="120"/>
    </row>
    <row r="133" spans="1:18" s="106" customFormat="1" ht="16.5">
      <c r="A133" s="119"/>
      <c r="B133" s="119"/>
      <c r="C133" s="119"/>
      <c r="D133" s="119"/>
      <c r="E133" s="119"/>
      <c r="F133" s="112">
        <f t="shared" si="8"/>
        <v>26908</v>
      </c>
      <c r="G133" s="112">
        <f t="shared" si="11"/>
        <v>49583</v>
      </c>
      <c r="H133" s="113">
        <v>62</v>
      </c>
      <c r="I133" s="113"/>
      <c r="J133" s="119"/>
      <c r="K133" s="119"/>
      <c r="L133" s="119"/>
      <c r="M133" s="119"/>
      <c r="N133" s="119"/>
      <c r="O133" s="112">
        <f t="shared" si="9"/>
        <v>28734</v>
      </c>
      <c r="P133" s="112">
        <f t="shared" si="10"/>
        <v>48823</v>
      </c>
      <c r="Q133" s="113">
        <v>60</v>
      </c>
      <c r="R133" s="120"/>
    </row>
    <row r="134" spans="1:18" s="106" customFormat="1" ht="16.5">
      <c r="A134" s="119"/>
      <c r="B134" s="119"/>
      <c r="C134" s="119"/>
      <c r="D134" s="119"/>
      <c r="E134" s="119"/>
      <c r="F134" s="112">
        <f t="shared" si="8"/>
        <v>26938</v>
      </c>
      <c r="G134" s="112">
        <f t="shared" si="11"/>
        <v>49614</v>
      </c>
      <c r="H134" s="113">
        <v>62</v>
      </c>
      <c r="I134" s="113"/>
      <c r="J134" s="119"/>
      <c r="K134" s="119"/>
      <c r="L134" s="119"/>
      <c r="M134" s="119"/>
      <c r="N134" s="119"/>
      <c r="O134" s="112">
        <f t="shared" si="9"/>
        <v>28764</v>
      </c>
      <c r="P134" s="112">
        <f t="shared" si="10"/>
        <v>48853</v>
      </c>
      <c r="Q134" s="113">
        <v>60</v>
      </c>
      <c r="R134" s="120"/>
    </row>
    <row r="135" spans="1:18" s="106" customFormat="1" ht="16.5">
      <c r="A135" s="119"/>
      <c r="B135" s="119"/>
      <c r="C135" s="119"/>
      <c r="D135" s="119"/>
      <c r="E135" s="119"/>
      <c r="F135" s="112">
        <f t="shared" si="8"/>
        <v>26969</v>
      </c>
      <c r="G135" s="112">
        <f t="shared" si="11"/>
        <v>49644</v>
      </c>
      <c r="H135" s="113">
        <v>62</v>
      </c>
      <c r="I135" s="113"/>
      <c r="J135" s="119"/>
      <c r="K135" s="119"/>
      <c r="L135" s="119"/>
      <c r="M135" s="119"/>
      <c r="N135" s="119"/>
      <c r="O135" s="112">
        <f t="shared" si="9"/>
        <v>28795</v>
      </c>
      <c r="P135" s="112">
        <f t="shared" si="10"/>
        <v>48884</v>
      </c>
      <c r="Q135" s="113">
        <v>60</v>
      </c>
      <c r="R135" s="120"/>
    </row>
    <row r="136" spans="1:18" s="106" customFormat="1" ht="16.5">
      <c r="A136" s="119"/>
      <c r="B136" s="119"/>
      <c r="C136" s="119"/>
      <c r="D136" s="119"/>
      <c r="E136" s="119"/>
      <c r="F136" s="112">
        <f t="shared" si="8"/>
        <v>26999</v>
      </c>
      <c r="G136" s="112">
        <f t="shared" si="11"/>
        <v>49675</v>
      </c>
      <c r="H136" s="113">
        <v>62</v>
      </c>
      <c r="I136" s="113"/>
      <c r="J136" s="119"/>
      <c r="K136" s="119"/>
      <c r="L136" s="119"/>
      <c r="M136" s="119"/>
      <c r="N136" s="119"/>
      <c r="O136" s="112">
        <f t="shared" si="9"/>
        <v>28825</v>
      </c>
      <c r="P136" s="112">
        <f t="shared" si="10"/>
        <v>48914</v>
      </c>
      <c r="Q136" s="113">
        <v>60</v>
      </c>
      <c r="R136" s="120"/>
    </row>
    <row r="137" spans="1:18" s="106" customFormat="1" ht="16.5">
      <c r="A137" s="119"/>
      <c r="B137" s="119"/>
      <c r="C137" s="119"/>
      <c r="D137" s="119"/>
      <c r="E137" s="119"/>
      <c r="F137" s="112">
        <f t="shared" si="8"/>
        <v>27030</v>
      </c>
      <c r="G137" s="112">
        <f t="shared" si="11"/>
        <v>49706</v>
      </c>
      <c r="H137" s="113">
        <v>62</v>
      </c>
      <c r="I137" s="113"/>
      <c r="J137" s="119"/>
      <c r="K137" s="119"/>
      <c r="L137" s="119"/>
      <c r="M137" s="119"/>
      <c r="N137" s="119"/>
      <c r="O137" s="112">
        <f t="shared" si="9"/>
        <v>28856</v>
      </c>
      <c r="P137" s="112">
        <f t="shared" si="10"/>
        <v>48945</v>
      </c>
      <c r="Q137" s="113">
        <v>60</v>
      </c>
      <c r="R137" s="120"/>
    </row>
    <row r="138" spans="1:18" s="106" customFormat="1" ht="16.5">
      <c r="A138" s="119"/>
      <c r="B138" s="119"/>
      <c r="C138" s="119"/>
      <c r="D138" s="119"/>
      <c r="E138" s="119"/>
      <c r="F138" s="112">
        <f t="shared" si="8"/>
        <v>27061</v>
      </c>
      <c r="G138" s="112">
        <f t="shared" si="11"/>
        <v>49735</v>
      </c>
      <c r="H138" s="113">
        <v>62</v>
      </c>
      <c r="I138" s="113"/>
      <c r="J138" s="119"/>
      <c r="K138" s="119"/>
      <c r="L138" s="119"/>
      <c r="M138" s="119"/>
      <c r="N138" s="119"/>
      <c r="O138" s="112">
        <f t="shared" si="9"/>
        <v>28887</v>
      </c>
      <c r="P138" s="112">
        <f t="shared" si="10"/>
        <v>48976</v>
      </c>
      <c r="Q138" s="113">
        <v>60</v>
      </c>
      <c r="R138" s="120"/>
    </row>
    <row r="139" spans="1:18" s="106" customFormat="1" ht="16.5">
      <c r="A139" s="119"/>
      <c r="B139" s="119"/>
      <c r="C139" s="119"/>
      <c r="D139" s="119"/>
      <c r="E139" s="119"/>
      <c r="F139" s="112">
        <f t="shared" si="8"/>
        <v>27089</v>
      </c>
      <c r="G139" s="112">
        <f t="shared" si="11"/>
        <v>49766</v>
      </c>
      <c r="H139" s="113">
        <v>62</v>
      </c>
      <c r="I139" s="113"/>
      <c r="J139" s="119"/>
      <c r="K139" s="119"/>
      <c r="L139" s="119"/>
      <c r="M139" s="119"/>
      <c r="N139" s="119"/>
      <c r="O139" s="112">
        <f t="shared" si="9"/>
        <v>28915</v>
      </c>
      <c r="P139" s="112">
        <f t="shared" si="10"/>
        <v>49004</v>
      </c>
      <c r="Q139" s="113">
        <v>60</v>
      </c>
      <c r="R139" s="120"/>
    </row>
    <row r="140" spans="1:18" s="106" customFormat="1" ht="16.5">
      <c r="A140" s="119"/>
      <c r="B140" s="119"/>
      <c r="C140" s="119"/>
      <c r="D140" s="119"/>
      <c r="E140" s="119"/>
      <c r="F140" s="112">
        <f t="shared" si="8"/>
        <v>27120</v>
      </c>
      <c r="G140" s="112">
        <f t="shared" si="11"/>
        <v>49796</v>
      </c>
      <c r="H140" s="113">
        <v>62</v>
      </c>
      <c r="I140" s="113"/>
      <c r="J140" s="119"/>
      <c r="K140" s="119"/>
      <c r="L140" s="119"/>
      <c r="M140" s="119"/>
      <c r="N140" s="119"/>
      <c r="O140" s="112">
        <f t="shared" si="9"/>
        <v>28946</v>
      </c>
      <c r="P140" s="112">
        <f t="shared" si="10"/>
        <v>49035</v>
      </c>
      <c r="Q140" s="113">
        <v>60</v>
      </c>
      <c r="R140" s="120"/>
    </row>
    <row r="141" spans="1:18" s="106" customFormat="1" ht="16.5">
      <c r="A141" s="119"/>
      <c r="B141" s="119"/>
      <c r="C141" s="119"/>
      <c r="D141" s="119"/>
      <c r="E141" s="119"/>
      <c r="F141" s="112">
        <f t="shared" si="8"/>
        <v>27150</v>
      </c>
      <c r="G141" s="112">
        <f t="shared" si="11"/>
        <v>49827</v>
      </c>
      <c r="H141" s="113">
        <v>62</v>
      </c>
      <c r="I141" s="113"/>
      <c r="J141" s="119"/>
      <c r="K141" s="119"/>
      <c r="L141" s="119"/>
      <c r="M141" s="119"/>
      <c r="N141" s="119"/>
      <c r="O141" s="112">
        <f t="shared" si="9"/>
        <v>28976</v>
      </c>
      <c r="P141" s="112">
        <f t="shared" si="10"/>
        <v>49065</v>
      </c>
      <c r="Q141" s="113">
        <v>60</v>
      </c>
      <c r="R141" s="120"/>
    </row>
    <row r="142" spans="1:18" s="106" customFormat="1" ht="16.5">
      <c r="A142" s="119"/>
      <c r="B142" s="119"/>
      <c r="C142" s="119"/>
      <c r="D142" s="119"/>
      <c r="E142" s="119"/>
      <c r="F142" s="112">
        <f t="shared" si="8"/>
        <v>27181</v>
      </c>
      <c r="G142" s="112">
        <f t="shared" si="11"/>
        <v>49857</v>
      </c>
      <c r="H142" s="113">
        <v>62</v>
      </c>
      <c r="I142" s="113"/>
      <c r="J142" s="119"/>
      <c r="K142" s="119"/>
      <c r="L142" s="119"/>
      <c r="M142" s="119"/>
      <c r="N142" s="119"/>
      <c r="O142" s="112">
        <f t="shared" si="9"/>
        <v>29007</v>
      </c>
      <c r="P142" s="112">
        <f t="shared" si="10"/>
        <v>49096</v>
      </c>
      <c r="Q142" s="113">
        <v>60</v>
      </c>
      <c r="R142" s="120"/>
    </row>
    <row r="143" spans="1:18" s="106" customFormat="1" ht="16.5">
      <c r="A143" s="119"/>
      <c r="B143" s="119"/>
      <c r="C143" s="119"/>
      <c r="D143" s="119"/>
      <c r="E143" s="119"/>
      <c r="F143" s="112">
        <f t="shared" si="8"/>
        <v>27211</v>
      </c>
      <c r="G143" s="112">
        <f t="shared" si="11"/>
        <v>49888</v>
      </c>
      <c r="H143" s="113">
        <v>62</v>
      </c>
      <c r="I143" s="113"/>
      <c r="J143" s="119"/>
      <c r="K143" s="119"/>
      <c r="L143" s="119"/>
      <c r="M143" s="119"/>
      <c r="N143" s="119"/>
      <c r="O143" s="112">
        <f t="shared" si="9"/>
        <v>29037</v>
      </c>
      <c r="P143" s="112">
        <f t="shared" si="10"/>
        <v>49126</v>
      </c>
      <c r="Q143" s="113">
        <v>60</v>
      </c>
      <c r="R143" s="120"/>
    </row>
    <row r="144" spans="1:18" s="106" customFormat="1" ht="16.5">
      <c r="A144" s="119"/>
      <c r="B144" s="119"/>
      <c r="C144" s="119"/>
      <c r="D144" s="119"/>
      <c r="E144" s="119"/>
      <c r="F144" s="112">
        <f t="shared" si="8"/>
        <v>27242</v>
      </c>
      <c r="G144" s="112">
        <f t="shared" si="11"/>
        <v>49919</v>
      </c>
      <c r="H144" s="113">
        <v>62</v>
      </c>
      <c r="I144" s="113"/>
      <c r="J144" s="119"/>
      <c r="K144" s="119"/>
      <c r="L144" s="119"/>
      <c r="M144" s="119"/>
      <c r="N144" s="119"/>
      <c r="O144" s="112">
        <f t="shared" si="9"/>
        <v>29068</v>
      </c>
      <c r="P144" s="112">
        <f t="shared" si="10"/>
        <v>49157</v>
      </c>
      <c r="Q144" s="113">
        <v>60</v>
      </c>
      <c r="R144" s="120"/>
    </row>
    <row r="145" spans="1:18" s="106" customFormat="1" ht="16.5">
      <c r="A145" s="119"/>
      <c r="B145" s="119"/>
      <c r="C145" s="119"/>
      <c r="D145" s="119"/>
      <c r="E145" s="119"/>
      <c r="F145" s="112">
        <f t="shared" si="8"/>
        <v>27273</v>
      </c>
      <c r="G145" s="112">
        <f t="shared" si="11"/>
        <v>49949</v>
      </c>
      <c r="H145" s="113">
        <v>62</v>
      </c>
      <c r="I145" s="113"/>
      <c r="J145" s="119"/>
      <c r="K145" s="119"/>
      <c r="L145" s="119"/>
      <c r="M145" s="119"/>
      <c r="N145" s="119"/>
      <c r="O145" s="112">
        <f t="shared" si="9"/>
        <v>29099</v>
      </c>
      <c r="P145" s="112">
        <f t="shared" si="10"/>
        <v>49188</v>
      </c>
      <c r="Q145" s="113">
        <v>60</v>
      </c>
      <c r="R145" s="120"/>
    </row>
    <row r="146" spans="1:18" s="106" customFormat="1" ht="16.5">
      <c r="A146" s="119"/>
      <c r="B146" s="119"/>
      <c r="C146" s="119"/>
      <c r="D146" s="119"/>
      <c r="E146" s="119"/>
      <c r="F146" s="112">
        <f t="shared" si="8"/>
        <v>27303</v>
      </c>
      <c r="G146" s="112">
        <f t="shared" si="11"/>
        <v>49980</v>
      </c>
      <c r="H146" s="113">
        <v>62</v>
      </c>
      <c r="I146" s="113"/>
      <c r="J146" s="119"/>
      <c r="K146" s="119"/>
      <c r="L146" s="119"/>
      <c r="M146" s="119"/>
      <c r="N146" s="119"/>
      <c r="O146" s="112">
        <f t="shared" si="9"/>
        <v>29129</v>
      </c>
      <c r="P146" s="112">
        <f t="shared" si="10"/>
        <v>49218</v>
      </c>
      <c r="Q146" s="113">
        <v>60</v>
      </c>
      <c r="R146" s="120"/>
    </row>
    <row r="147" spans="1:18" s="106" customFormat="1" ht="16.5">
      <c r="A147" s="119"/>
      <c r="B147" s="119"/>
      <c r="C147" s="119"/>
      <c r="D147" s="119"/>
      <c r="E147" s="119"/>
      <c r="F147" s="112">
        <f t="shared" si="8"/>
        <v>27334</v>
      </c>
      <c r="G147" s="112">
        <f t="shared" si="11"/>
        <v>50010</v>
      </c>
      <c r="H147" s="113">
        <v>62</v>
      </c>
      <c r="I147" s="113"/>
      <c r="J147" s="119"/>
      <c r="K147" s="119"/>
      <c r="L147" s="119"/>
      <c r="M147" s="119"/>
      <c r="N147" s="119"/>
      <c r="O147" s="112">
        <f t="shared" si="9"/>
        <v>29160</v>
      </c>
      <c r="P147" s="112">
        <f t="shared" si="10"/>
        <v>49249</v>
      </c>
      <c r="Q147" s="113">
        <v>60</v>
      </c>
      <c r="R147" s="120"/>
    </row>
    <row r="148" spans="1:18" s="106" customFormat="1" ht="16.5">
      <c r="A148" s="119"/>
      <c r="B148" s="119"/>
      <c r="C148" s="119"/>
      <c r="D148" s="119"/>
      <c r="E148" s="119"/>
      <c r="F148" s="112">
        <f t="shared" ref="F148:F185" si="12">EDATE(F147,1)</f>
        <v>27364</v>
      </c>
      <c r="G148" s="112">
        <f t="shared" si="11"/>
        <v>50041</v>
      </c>
      <c r="H148" s="113">
        <v>62</v>
      </c>
      <c r="I148" s="113"/>
      <c r="J148" s="119"/>
      <c r="K148" s="119"/>
      <c r="L148" s="119"/>
      <c r="M148" s="119"/>
      <c r="N148" s="119"/>
      <c r="O148" s="112">
        <f t="shared" si="9"/>
        <v>29190</v>
      </c>
      <c r="P148" s="112">
        <f t="shared" si="10"/>
        <v>49279</v>
      </c>
      <c r="Q148" s="113">
        <v>60</v>
      </c>
      <c r="R148" s="120"/>
    </row>
    <row r="149" spans="1:18" s="106" customFormat="1" ht="16.5">
      <c r="A149" s="119"/>
      <c r="B149" s="119"/>
      <c r="C149" s="119"/>
      <c r="D149" s="119"/>
      <c r="E149" s="119"/>
      <c r="F149" s="112">
        <f t="shared" si="12"/>
        <v>27395</v>
      </c>
      <c r="G149" s="112">
        <f t="shared" si="11"/>
        <v>50072</v>
      </c>
      <c r="H149" s="113">
        <v>62</v>
      </c>
      <c r="I149" s="113"/>
      <c r="J149" s="119"/>
      <c r="K149" s="119"/>
      <c r="L149" s="119"/>
      <c r="M149" s="119"/>
      <c r="N149" s="119"/>
      <c r="O149" s="112">
        <f t="shared" si="9"/>
        <v>29221</v>
      </c>
      <c r="P149" s="112">
        <f t="shared" si="10"/>
        <v>49310</v>
      </c>
      <c r="Q149" s="113">
        <v>60</v>
      </c>
      <c r="R149" s="120"/>
    </row>
    <row r="150" spans="1:18" s="106" customFormat="1" ht="16.5">
      <c r="A150" s="119"/>
      <c r="B150" s="119"/>
      <c r="C150" s="119"/>
      <c r="D150" s="119"/>
      <c r="E150" s="119"/>
      <c r="F150" s="112">
        <f t="shared" si="12"/>
        <v>27426</v>
      </c>
      <c r="G150" s="112">
        <f t="shared" si="11"/>
        <v>50100</v>
      </c>
      <c r="H150" s="113">
        <v>62</v>
      </c>
      <c r="I150" s="113"/>
      <c r="J150" s="119"/>
      <c r="K150" s="119"/>
      <c r="L150" s="119"/>
      <c r="M150" s="119"/>
      <c r="N150" s="119"/>
      <c r="O150" s="112">
        <f t="shared" si="9"/>
        <v>29252</v>
      </c>
      <c r="P150" s="112">
        <f t="shared" si="10"/>
        <v>49341</v>
      </c>
      <c r="Q150" s="113">
        <v>60</v>
      </c>
      <c r="R150" s="120"/>
    </row>
    <row r="151" spans="1:18" s="106" customFormat="1" ht="16.5">
      <c r="A151" s="119"/>
      <c r="B151" s="119"/>
      <c r="C151" s="119"/>
      <c r="D151" s="119"/>
      <c r="E151" s="119"/>
      <c r="F151" s="112">
        <f t="shared" si="12"/>
        <v>27454</v>
      </c>
      <c r="G151" s="112">
        <f t="shared" si="11"/>
        <v>50131</v>
      </c>
      <c r="H151" s="113">
        <v>62</v>
      </c>
      <c r="I151" s="113"/>
      <c r="J151" s="119"/>
      <c r="K151" s="119"/>
      <c r="L151" s="119"/>
      <c r="M151" s="119"/>
      <c r="N151" s="119"/>
      <c r="O151" s="112">
        <f t="shared" si="9"/>
        <v>29281</v>
      </c>
      <c r="P151" s="112">
        <f t="shared" si="10"/>
        <v>49369</v>
      </c>
      <c r="Q151" s="113">
        <v>60</v>
      </c>
      <c r="R151" s="120"/>
    </row>
    <row r="152" spans="1:18" s="106" customFormat="1" ht="16.5">
      <c r="A152" s="119"/>
      <c r="B152" s="119"/>
      <c r="C152" s="119"/>
      <c r="D152" s="119"/>
      <c r="E152" s="119"/>
      <c r="F152" s="112">
        <f t="shared" si="12"/>
        <v>27485</v>
      </c>
      <c r="G152" s="112">
        <f t="shared" si="11"/>
        <v>50161</v>
      </c>
      <c r="H152" s="113">
        <v>62</v>
      </c>
      <c r="I152" s="113"/>
      <c r="J152" s="119"/>
      <c r="K152" s="119"/>
      <c r="L152" s="119"/>
      <c r="M152" s="119"/>
      <c r="N152" s="119"/>
      <c r="O152" s="112">
        <f t="shared" si="9"/>
        <v>29312</v>
      </c>
      <c r="P152" s="112">
        <f t="shared" si="10"/>
        <v>49400</v>
      </c>
      <c r="Q152" s="113">
        <v>60</v>
      </c>
      <c r="R152" s="120"/>
    </row>
    <row r="153" spans="1:18" s="106" customFormat="1" ht="16.5">
      <c r="A153" s="119"/>
      <c r="B153" s="119"/>
      <c r="C153" s="119"/>
      <c r="D153" s="119"/>
      <c r="E153" s="119"/>
      <c r="F153" s="112">
        <f t="shared" si="12"/>
        <v>27515</v>
      </c>
      <c r="G153" s="112">
        <f t="shared" si="11"/>
        <v>50192</v>
      </c>
      <c r="H153" s="113">
        <v>62</v>
      </c>
      <c r="I153" s="113"/>
      <c r="J153" s="119"/>
      <c r="K153" s="119"/>
      <c r="L153" s="119"/>
      <c r="M153" s="119"/>
      <c r="N153" s="119"/>
      <c r="O153" s="112">
        <f t="shared" si="9"/>
        <v>29342</v>
      </c>
      <c r="P153" s="112">
        <f t="shared" si="10"/>
        <v>49430</v>
      </c>
      <c r="Q153" s="113">
        <v>60</v>
      </c>
      <c r="R153" s="120"/>
    </row>
    <row r="154" spans="1:18" s="106" customFormat="1" ht="16.5">
      <c r="A154" s="119"/>
      <c r="B154" s="119"/>
      <c r="C154" s="119"/>
      <c r="D154" s="119"/>
      <c r="E154" s="119"/>
      <c r="F154" s="112">
        <f t="shared" si="12"/>
        <v>27546</v>
      </c>
      <c r="G154" s="112">
        <f t="shared" si="11"/>
        <v>50222</v>
      </c>
      <c r="H154" s="113">
        <v>62</v>
      </c>
      <c r="I154" s="113"/>
      <c r="J154" s="119"/>
      <c r="K154" s="119"/>
      <c r="L154" s="119"/>
      <c r="M154" s="119"/>
      <c r="N154" s="119"/>
      <c r="O154" s="112">
        <f t="shared" si="9"/>
        <v>29373</v>
      </c>
      <c r="P154" s="112">
        <f t="shared" si="10"/>
        <v>49461</v>
      </c>
      <c r="Q154" s="113">
        <v>60</v>
      </c>
      <c r="R154" s="120"/>
    </row>
    <row r="155" spans="1:18" s="106" customFormat="1" ht="16.5">
      <c r="A155" s="119"/>
      <c r="B155" s="119"/>
      <c r="C155" s="119"/>
      <c r="D155" s="119"/>
      <c r="E155" s="119"/>
      <c r="F155" s="112">
        <f t="shared" si="12"/>
        <v>27576</v>
      </c>
      <c r="G155" s="112">
        <f t="shared" si="11"/>
        <v>50253</v>
      </c>
      <c r="H155" s="113">
        <v>62</v>
      </c>
      <c r="I155" s="113"/>
      <c r="J155" s="119"/>
      <c r="K155" s="119"/>
      <c r="L155" s="119"/>
      <c r="M155" s="119"/>
      <c r="N155" s="119"/>
      <c r="O155" s="112">
        <f t="shared" si="9"/>
        <v>29403</v>
      </c>
      <c r="P155" s="112">
        <f t="shared" si="10"/>
        <v>49491</v>
      </c>
      <c r="Q155" s="113">
        <v>60</v>
      </c>
      <c r="R155" s="120"/>
    </row>
    <row r="156" spans="1:18" s="106" customFormat="1" ht="16.5">
      <c r="A156" s="119"/>
      <c r="B156" s="119"/>
      <c r="C156" s="119"/>
      <c r="D156" s="119"/>
      <c r="E156" s="119"/>
      <c r="F156" s="112">
        <f t="shared" si="12"/>
        <v>27607</v>
      </c>
      <c r="G156" s="112">
        <f t="shared" si="11"/>
        <v>50284</v>
      </c>
      <c r="H156" s="113">
        <v>62</v>
      </c>
      <c r="I156" s="113"/>
      <c r="J156" s="119"/>
      <c r="K156" s="119"/>
      <c r="L156" s="119"/>
      <c r="M156" s="119"/>
      <c r="N156" s="119"/>
      <c r="O156" s="112">
        <f t="shared" si="9"/>
        <v>29434</v>
      </c>
      <c r="P156" s="112">
        <f t="shared" si="10"/>
        <v>49522</v>
      </c>
      <c r="Q156" s="113">
        <v>60</v>
      </c>
      <c r="R156" s="120"/>
    </row>
    <row r="157" spans="1:18" s="106" customFormat="1" ht="16.5">
      <c r="A157" s="119"/>
      <c r="B157" s="119"/>
      <c r="C157" s="119"/>
      <c r="D157" s="119"/>
      <c r="E157" s="119"/>
      <c r="F157" s="112">
        <f t="shared" si="12"/>
        <v>27638</v>
      </c>
      <c r="G157" s="112">
        <f t="shared" si="11"/>
        <v>50314</v>
      </c>
      <c r="H157" s="113">
        <v>62</v>
      </c>
      <c r="I157" s="113"/>
      <c r="J157" s="119"/>
      <c r="K157" s="119"/>
      <c r="L157" s="119"/>
      <c r="M157" s="119"/>
      <c r="N157" s="119"/>
      <c r="O157" s="112">
        <f t="shared" si="9"/>
        <v>29465</v>
      </c>
      <c r="P157" s="112">
        <f t="shared" si="10"/>
        <v>49553</v>
      </c>
      <c r="Q157" s="113">
        <v>60</v>
      </c>
      <c r="R157" s="120"/>
    </row>
    <row r="158" spans="1:18" s="106" customFormat="1" ht="16.5">
      <c r="A158" s="119"/>
      <c r="B158" s="119"/>
      <c r="C158" s="119"/>
      <c r="D158" s="119"/>
      <c r="E158" s="119"/>
      <c r="F158" s="112">
        <f t="shared" si="12"/>
        <v>27668</v>
      </c>
      <c r="G158" s="112">
        <f t="shared" si="11"/>
        <v>50345</v>
      </c>
      <c r="H158" s="113">
        <v>62</v>
      </c>
      <c r="I158" s="113"/>
      <c r="J158" s="119"/>
      <c r="K158" s="119"/>
      <c r="L158" s="119"/>
      <c r="M158" s="119"/>
      <c r="N158" s="119"/>
      <c r="O158" s="112">
        <f t="shared" si="9"/>
        <v>29495</v>
      </c>
      <c r="P158" s="112">
        <f t="shared" si="10"/>
        <v>49583</v>
      </c>
      <c r="Q158" s="113">
        <v>60</v>
      </c>
      <c r="R158" s="120"/>
    </row>
    <row r="159" spans="1:18" s="106" customFormat="1" ht="16.5">
      <c r="A159" s="119"/>
      <c r="B159" s="119"/>
      <c r="C159" s="119"/>
      <c r="D159" s="119"/>
      <c r="E159" s="119"/>
      <c r="F159" s="112">
        <f t="shared" si="12"/>
        <v>27699</v>
      </c>
      <c r="G159" s="112">
        <f t="shared" si="11"/>
        <v>50375</v>
      </c>
      <c r="H159" s="113">
        <v>62</v>
      </c>
      <c r="I159" s="113"/>
      <c r="J159" s="119"/>
      <c r="K159" s="119"/>
      <c r="L159" s="119"/>
      <c r="M159" s="119"/>
      <c r="N159" s="119"/>
      <c r="O159" s="112">
        <f t="shared" ref="O159:O185" si="13">EDATE(O158,1)</f>
        <v>29526</v>
      </c>
      <c r="P159" s="112">
        <f t="shared" ref="P159:P185" si="14">EOMONTH(EDATE(F158,60*12),0)+1</f>
        <v>49614</v>
      </c>
      <c r="Q159" s="113">
        <v>60</v>
      </c>
      <c r="R159" s="120"/>
    </row>
    <row r="160" spans="1:18" s="106" customFormat="1" ht="16.5">
      <c r="A160" s="119"/>
      <c r="B160" s="119"/>
      <c r="C160" s="119"/>
      <c r="D160" s="119"/>
      <c r="E160" s="119"/>
      <c r="F160" s="112">
        <f t="shared" si="12"/>
        <v>27729</v>
      </c>
      <c r="G160" s="112">
        <f t="shared" si="11"/>
        <v>50406</v>
      </c>
      <c r="H160" s="113">
        <v>62</v>
      </c>
      <c r="I160" s="113"/>
      <c r="J160" s="119"/>
      <c r="K160" s="119"/>
      <c r="L160" s="119"/>
      <c r="M160" s="119"/>
      <c r="N160" s="119"/>
      <c r="O160" s="112">
        <f t="shared" si="13"/>
        <v>29556</v>
      </c>
      <c r="P160" s="112">
        <f t="shared" si="14"/>
        <v>49644</v>
      </c>
      <c r="Q160" s="113">
        <v>60</v>
      </c>
      <c r="R160" s="120"/>
    </row>
    <row r="161" spans="1:18" s="106" customFormat="1" ht="16.5">
      <c r="A161" s="119"/>
      <c r="B161" s="119"/>
      <c r="C161" s="119"/>
      <c r="D161" s="119"/>
      <c r="E161" s="119"/>
      <c r="F161" s="112">
        <f t="shared" si="12"/>
        <v>27760</v>
      </c>
      <c r="G161" s="112">
        <f t="shared" si="11"/>
        <v>50437</v>
      </c>
      <c r="H161" s="113">
        <v>62</v>
      </c>
      <c r="I161" s="113"/>
      <c r="J161" s="119"/>
      <c r="K161" s="119"/>
      <c r="L161" s="119"/>
      <c r="M161" s="119"/>
      <c r="N161" s="119"/>
      <c r="O161" s="112">
        <f t="shared" si="13"/>
        <v>29587</v>
      </c>
      <c r="P161" s="112">
        <f t="shared" si="14"/>
        <v>49675</v>
      </c>
      <c r="Q161" s="113">
        <v>60</v>
      </c>
      <c r="R161" s="120"/>
    </row>
    <row r="162" spans="1:18" s="106" customFormat="1" ht="16.5">
      <c r="A162" s="119"/>
      <c r="B162" s="119"/>
      <c r="C162" s="119"/>
      <c r="D162" s="119"/>
      <c r="E162" s="119"/>
      <c r="F162" s="112">
        <f t="shared" si="12"/>
        <v>27791</v>
      </c>
      <c r="G162" s="112">
        <f t="shared" si="11"/>
        <v>50465</v>
      </c>
      <c r="H162" s="113">
        <v>62</v>
      </c>
      <c r="I162" s="113"/>
      <c r="J162" s="119"/>
      <c r="K162" s="119"/>
      <c r="L162" s="119"/>
      <c r="M162" s="119"/>
      <c r="N162" s="119"/>
      <c r="O162" s="112">
        <f t="shared" si="13"/>
        <v>29618</v>
      </c>
      <c r="P162" s="112">
        <f t="shared" si="14"/>
        <v>49706</v>
      </c>
      <c r="Q162" s="113">
        <v>60</v>
      </c>
      <c r="R162" s="120"/>
    </row>
    <row r="163" spans="1:18" s="106" customFormat="1" ht="16.5">
      <c r="A163" s="119"/>
      <c r="B163" s="119"/>
      <c r="C163" s="119"/>
      <c r="D163" s="119"/>
      <c r="E163" s="119"/>
      <c r="F163" s="112">
        <f t="shared" si="12"/>
        <v>27820</v>
      </c>
      <c r="G163" s="112">
        <f t="shared" si="11"/>
        <v>50496</v>
      </c>
      <c r="H163" s="113">
        <v>62</v>
      </c>
      <c r="I163" s="113"/>
      <c r="J163" s="119"/>
      <c r="K163" s="119"/>
      <c r="L163" s="119"/>
      <c r="M163" s="119"/>
      <c r="N163" s="119"/>
      <c r="O163" s="112">
        <f t="shared" si="13"/>
        <v>29646</v>
      </c>
      <c r="P163" s="112">
        <f t="shared" si="14"/>
        <v>49735</v>
      </c>
      <c r="Q163" s="113">
        <v>60</v>
      </c>
      <c r="R163" s="120"/>
    </row>
    <row r="164" spans="1:18" s="106" customFormat="1" ht="16.5">
      <c r="A164" s="119"/>
      <c r="B164" s="119"/>
      <c r="C164" s="119"/>
      <c r="D164" s="119"/>
      <c r="E164" s="119"/>
      <c r="F164" s="112">
        <f t="shared" si="12"/>
        <v>27851</v>
      </c>
      <c r="G164" s="112">
        <f t="shared" si="11"/>
        <v>50526</v>
      </c>
      <c r="H164" s="113">
        <v>62</v>
      </c>
      <c r="I164" s="113"/>
      <c r="J164" s="119"/>
      <c r="K164" s="119"/>
      <c r="L164" s="119"/>
      <c r="M164" s="119"/>
      <c r="N164" s="119"/>
      <c r="O164" s="112">
        <f t="shared" si="13"/>
        <v>29677</v>
      </c>
      <c r="P164" s="112">
        <f t="shared" si="14"/>
        <v>49766</v>
      </c>
      <c r="Q164" s="113">
        <v>60</v>
      </c>
      <c r="R164" s="120"/>
    </row>
    <row r="165" spans="1:18" s="106" customFormat="1" ht="16.5">
      <c r="A165" s="119"/>
      <c r="B165" s="119"/>
      <c r="C165" s="119"/>
      <c r="D165" s="119"/>
      <c r="E165" s="119"/>
      <c r="F165" s="112">
        <f t="shared" si="12"/>
        <v>27881</v>
      </c>
      <c r="G165" s="112">
        <f t="shared" si="11"/>
        <v>50557</v>
      </c>
      <c r="H165" s="113">
        <v>62</v>
      </c>
      <c r="I165" s="113"/>
      <c r="J165" s="119"/>
      <c r="K165" s="119"/>
      <c r="L165" s="119"/>
      <c r="M165" s="119"/>
      <c r="N165" s="119"/>
      <c r="O165" s="112">
        <f t="shared" si="13"/>
        <v>29707</v>
      </c>
      <c r="P165" s="112">
        <f t="shared" si="14"/>
        <v>49796</v>
      </c>
      <c r="Q165" s="113">
        <v>60</v>
      </c>
      <c r="R165" s="120"/>
    </row>
    <row r="166" spans="1:18" s="106" customFormat="1" ht="16.5">
      <c r="A166" s="119"/>
      <c r="B166" s="119"/>
      <c r="C166" s="119"/>
      <c r="D166" s="119"/>
      <c r="E166" s="119"/>
      <c r="F166" s="112">
        <f t="shared" si="12"/>
        <v>27912</v>
      </c>
      <c r="G166" s="112">
        <f t="shared" si="11"/>
        <v>50587</v>
      </c>
      <c r="H166" s="113">
        <v>62</v>
      </c>
      <c r="I166" s="113"/>
      <c r="J166" s="119"/>
      <c r="K166" s="119"/>
      <c r="L166" s="119"/>
      <c r="M166" s="119"/>
      <c r="N166" s="119"/>
      <c r="O166" s="112">
        <f t="shared" si="13"/>
        <v>29738</v>
      </c>
      <c r="P166" s="112">
        <f t="shared" si="14"/>
        <v>49827</v>
      </c>
      <c r="Q166" s="113">
        <v>60</v>
      </c>
      <c r="R166" s="120"/>
    </row>
    <row r="167" spans="1:18" s="106" customFormat="1" ht="16.5">
      <c r="A167" s="119"/>
      <c r="B167" s="119"/>
      <c r="C167" s="119"/>
      <c r="D167" s="119"/>
      <c r="E167" s="119"/>
      <c r="F167" s="112">
        <f t="shared" si="12"/>
        <v>27942</v>
      </c>
      <c r="G167" s="112">
        <f t="shared" si="11"/>
        <v>50618</v>
      </c>
      <c r="H167" s="113">
        <v>62</v>
      </c>
      <c r="I167" s="113"/>
      <c r="J167" s="119"/>
      <c r="K167" s="119"/>
      <c r="L167" s="119"/>
      <c r="M167" s="119"/>
      <c r="N167" s="119"/>
      <c r="O167" s="112">
        <f t="shared" si="13"/>
        <v>29768</v>
      </c>
      <c r="P167" s="112">
        <f t="shared" si="14"/>
        <v>49857</v>
      </c>
      <c r="Q167" s="113">
        <v>60</v>
      </c>
      <c r="R167" s="120"/>
    </row>
    <row r="168" spans="1:18" s="106" customFormat="1" ht="16.5">
      <c r="A168" s="119"/>
      <c r="B168" s="119"/>
      <c r="C168" s="119"/>
      <c r="D168" s="119"/>
      <c r="E168" s="119"/>
      <c r="F168" s="112">
        <f t="shared" si="12"/>
        <v>27973</v>
      </c>
      <c r="G168" s="112">
        <f t="shared" si="11"/>
        <v>50649</v>
      </c>
      <c r="H168" s="113">
        <v>62</v>
      </c>
      <c r="I168" s="113"/>
      <c r="J168" s="119"/>
      <c r="K168" s="119"/>
      <c r="L168" s="119"/>
      <c r="M168" s="119"/>
      <c r="N168" s="119"/>
      <c r="O168" s="112">
        <f t="shared" si="13"/>
        <v>29799</v>
      </c>
      <c r="P168" s="112">
        <f t="shared" si="14"/>
        <v>49888</v>
      </c>
      <c r="Q168" s="113">
        <v>60</v>
      </c>
      <c r="R168" s="120"/>
    </row>
    <row r="169" spans="1:18" s="106" customFormat="1" ht="16.5">
      <c r="A169" s="119"/>
      <c r="B169" s="119"/>
      <c r="C169" s="119"/>
      <c r="D169" s="119"/>
      <c r="E169" s="119"/>
      <c r="F169" s="112">
        <f t="shared" si="12"/>
        <v>28004</v>
      </c>
      <c r="G169" s="112">
        <f t="shared" si="11"/>
        <v>50679</v>
      </c>
      <c r="H169" s="113">
        <v>62</v>
      </c>
      <c r="I169" s="113"/>
      <c r="J169" s="119"/>
      <c r="K169" s="119"/>
      <c r="L169" s="119"/>
      <c r="M169" s="119"/>
      <c r="N169" s="119"/>
      <c r="O169" s="112">
        <f t="shared" si="13"/>
        <v>29830</v>
      </c>
      <c r="P169" s="112">
        <f t="shared" si="14"/>
        <v>49919</v>
      </c>
      <c r="Q169" s="113">
        <v>60</v>
      </c>
      <c r="R169" s="120"/>
    </row>
    <row r="170" spans="1:18" s="106" customFormat="1" ht="16.5">
      <c r="A170" s="119"/>
      <c r="B170" s="119"/>
      <c r="C170" s="119"/>
      <c r="D170" s="119"/>
      <c r="E170" s="119"/>
      <c r="F170" s="112">
        <f t="shared" si="12"/>
        <v>28034</v>
      </c>
      <c r="G170" s="112">
        <f t="shared" si="11"/>
        <v>50710</v>
      </c>
      <c r="H170" s="113">
        <v>62</v>
      </c>
      <c r="I170" s="113"/>
      <c r="J170" s="119"/>
      <c r="K170" s="119"/>
      <c r="L170" s="119"/>
      <c r="M170" s="119"/>
      <c r="N170" s="119"/>
      <c r="O170" s="112">
        <f t="shared" si="13"/>
        <v>29860</v>
      </c>
      <c r="P170" s="112">
        <f t="shared" si="14"/>
        <v>49949</v>
      </c>
      <c r="Q170" s="113">
        <v>60</v>
      </c>
      <c r="R170" s="120"/>
    </row>
    <row r="171" spans="1:18" s="106" customFormat="1" ht="16.5">
      <c r="A171" s="119"/>
      <c r="B171" s="119"/>
      <c r="C171" s="119"/>
      <c r="D171" s="119"/>
      <c r="E171" s="119"/>
      <c r="F171" s="112">
        <f t="shared" si="12"/>
        <v>28065</v>
      </c>
      <c r="G171" s="112">
        <f t="shared" si="11"/>
        <v>50740</v>
      </c>
      <c r="H171" s="113">
        <v>62</v>
      </c>
      <c r="I171" s="113"/>
      <c r="J171" s="119"/>
      <c r="K171" s="119"/>
      <c r="L171" s="119"/>
      <c r="M171" s="119"/>
      <c r="N171" s="119"/>
      <c r="O171" s="112">
        <f t="shared" si="13"/>
        <v>29891</v>
      </c>
      <c r="P171" s="112">
        <f t="shared" si="14"/>
        <v>49980</v>
      </c>
      <c r="Q171" s="113">
        <v>60</v>
      </c>
      <c r="R171" s="120"/>
    </row>
    <row r="172" spans="1:18" s="106" customFormat="1" ht="16.5">
      <c r="A172" s="119"/>
      <c r="B172" s="119"/>
      <c r="C172" s="119"/>
      <c r="D172" s="119"/>
      <c r="E172" s="119"/>
      <c r="F172" s="112">
        <f t="shared" si="12"/>
        <v>28095</v>
      </c>
      <c r="G172" s="112">
        <f t="shared" si="11"/>
        <v>50771</v>
      </c>
      <c r="H172" s="113">
        <v>62</v>
      </c>
      <c r="I172" s="113"/>
      <c r="J172" s="119"/>
      <c r="K172" s="119"/>
      <c r="L172" s="119"/>
      <c r="M172" s="119"/>
      <c r="N172" s="119"/>
      <c r="O172" s="112">
        <f t="shared" si="13"/>
        <v>29921</v>
      </c>
      <c r="P172" s="112">
        <f t="shared" si="14"/>
        <v>50010</v>
      </c>
      <c r="Q172" s="113">
        <v>60</v>
      </c>
      <c r="R172" s="120"/>
    </row>
    <row r="173" spans="1:18" s="106" customFormat="1" ht="16.5">
      <c r="A173" s="119"/>
      <c r="B173" s="119"/>
      <c r="C173" s="119"/>
      <c r="D173" s="119"/>
      <c r="E173" s="119"/>
      <c r="F173" s="112">
        <f t="shared" si="12"/>
        <v>28126</v>
      </c>
      <c r="G173" s="112">
        <f t="shared" si="11"/>
        <v>50802</v>
      </c>
      <c r="H173" s="113">
        <v>62</v>
      </c>
      <c r="I173" s="113"/>
      <c r="J173" s="119"/>
      <c r="K173" s="119"/>
      <c r="L173" s="119"/>
      <c r="M173" s="119"/>
      <c r="N173" s="119"/>
      <c r="O173" s="112">
        <f t="shared" si="13"/>
        <v>29952</v>
      </c>
      <c r="P173" s="112">
        <f t="shared" si="14"/>
        <v>50041</v>
      </c>
      <c r="Q173" s="113">
        <v>60</v>
      </c>
      <c r="R173" s="120"/>
    </row>
    <row r="174" spans="1:18" s="106" customFormat="1" ht="16.5">
      <c r="A174" s="119"/>
      <c r="B174" s="119"/>
      <c r="C174" s="119"/>
      <c r="D174" s="119"/>
      <c r="E174" s="119"/>
      <c r="F174" s="112">
        <f t="shared" si="12"/>
        <v>28157</v>
      </c>
      <c r="G174" s="112">
        <f t="shared" ref="G174:G185" si="15">EOMONTH(EDATE(F174,62*12),0)+1</f>
        <v>50830</v>
      </c>
      <c r="H174" s="113">
        <v>62</v>
      </c>
      <c r="I174" s="113"/>
      <c r="J174" s="119"/>
      <c r="K174" s="119"/>
      <c r="L174" s="119"/>
      <c r="M174" s="119"/>
      <c r="N174" s="119"/>
      <c r="O174" s="112">
        <f t="shared" si="13"/>
        <v>29983</v>
      </c>
      <c r="P174" s="112">
        <f t="shared" si="14"/>
        <v>50072</v>
      </c>
      <c r="Q174" s="113">
        <v>60</v>
      </c>
      <c r="R174" s="120"/>
    </row>
    <row r="175" spans="1:18" s="106" customFormat="1" ht="16.5">
      <c r="A175" s="119"/>
      <c r="B175" s="119"/>
      <c r="C175" s="119"/>
      <c r="D175" s="119"/>
      <c r="E175" s="119"/>
      <c r="F175" s="112">
        <f t="shared" si="12"/>
        <v>28185</v>
      </c>
      <c r="G175" s="112">
        <f t="shared" si="15"/>
        <v>50861</v>
      </c>
      <c r="H175" s="113">
        <v>62</v>
      </c>
      <c r="I175" s="113"/>
      <c r="J175" s="119"/>
      <c r="K175" s="119"/>
      <c r="L175" s="119"/>
      <c r="M175" s="119"/>
      <c r="N175" s="119"/>
      <c r="O175" s="112">
        <f t="shared" si="13"/>
        <v>30011</v>
      </c>
      <c r="P175" s="112">
        <f t="shared" si="14"/>
        <v>50100</v>
      </c>
      <c r="Q175" s="113">
        <v>60</v>
      </c>
      <c r="R175" s="120"/>
    </row>
    <row r="176" spans="1:18" s="106" customFormat="1" ht="16.5">
      <c r="A176" s="119"/>
      <c r="B176" s="119"/>
      <c r="C176" s="119"/>
      <c r="D176" s="119"/>
      <c r="E176" s="119"/>
      <c r="F176" s="112">
        <f t="shared" si="12"/>
        <v>28216</v>
      </c>
      <c r="G176" s="112">
        <f t="shared" si="15"/>
        <v>50891</v>
      </c>
      <c r="H176" s="113">
        <v>62</v>
      </c>
      <c r="I176" s="113"/>
      <c r="J176" s="119"/>
      <c r="K176" s="119"/>
      <c r="L176" s="119"/>
      <c r="M176" s="119"/>
      <c r="N176" s="119"/>
      <c r="O176" s="112">
        <f t="shared" si="13"/>
        <v>30042</v>
      </c>
      <c r="P176" s="112">
        <f t="shared" si="14"/>
        <v>50131</v>
      </c>
      <c r="Q176" s="113">
        <v>60</v>
      </c>
      <c r="R176" s="120"/>
    </row>
    <row r="177" spans="1:18" s="106" customFormat="1" ht="16.5">
      <c r="A177" s="119"/>
      <c r="B177" s="119"/>
      <c r="C177" s="119"/>
      <c r="D177" s="119"/>
      <c r="E177" s="119"/>
      <c r="F177" s="112">
        <f t="shared" si="12"/>
        <v>28246</v>
      </c>
      <c r="G177" s="112">
        <f t="shared" si="15"/>
        <v>50922</v>
      </c>
      <c r="H177" s="113">
        <v>62</v>
      </c>
      <c r="I177" s="113"/>
      <c r="J177" s="119"/>
      <c r="K177" s="119"/>
      <c r="L177" s="119"/>
      <c r="M177" s="119"/>
      <c r="N177" s="119"/>
      <c r="O177" s="112">
        <f t="shared" si="13"/>
        <v>30072</v>
      </c>
      <c r="P177" s="112">
        <f t="shared" si="14"/>
        <v>50161</v>
      </c>
      <c r="Q177" s="113">
        <v>60</v>
      </c>
      <c r="R177" s="120"/>
    </row>
    <row r="178" spans="1:18" s="106" customFormat="1" ht="16.5">
      <c r="A178" s="119"/>
      <c r="B178" s="119"/>
      <c r="C178" s="119"/>
      <c r="D178" s="119"/>
      <c r="E178" s="119"/>
      <c r="F178" s="112">
        <f t="shared" si="12"/>
        <v>28277</v>
      </c>
      <c r="G178" s="112">
        <f t="shared" si="15"/>
        <v>50952</v>
      </c>
      <c r="H178" s="113">
        <v>62</v>
      </c>
      <c r="I178" s="113"/>
      <c r="J178" s="119"/>
      <c r="K178" s="119"/>
      <c r="L178" s="119"/>
      <c r="M178" s="119"/>
      <c r="N178" s="119"/>
      <c r="O178" s="112">
        <f t="shared" si="13"/>
        <v>30103</v>
      </c>
      <c r="P178" s="112">
        <f t="shared" si="14"/>
        <v>50192</v>
      </c>
      <c r="Q178" s="113">
        <v>60</v>
      </c>
      <c r="R178" s="120"/>
    </row>
    <row r="179" spans="1:18" s="106" customFormat="1" ht="16.5">
      <c r="A179" s="119"/>
      <c r="B179" s="119"/>
      <c r="C179" s="119"/>
      <c r="D179" s="119"/>
      <c r="E179" s="119"/>
      <c r="F179" s="112">
        <f t="shared" si="12"/>
        <v>28307</v>
      </c>
      <c r="G179" s="112">
        <f t="shared" si="15"/>
        <v>50983</v>
      </c>
      <c r="H179" s="113">
        <v>62</v>
      </c>
      <c r="I179" s="113"/>
      <c r="J179" s="119"/>
      <c r="K179" s="119"/>
      <c r="L179" s="119"/>
      <c r="M179" s="119"/>
      <c r="N179" s="119"/>
      <c r="O179" s="112">
        <f t="shared" si="13"/>
        <v>30133</v>
      </c>
      <c r="P179" s="112">
        <f t="shared" si="14"/>
        <v>50222</v>
      </c>
      <c r="Q179" s="113">
        <v>60</v>
      </c>
      <c r="R179" s="120"/>
    </row>
    <row r="180" spans="1:18" s="106" customFormat="1" ht="16.5">
      <c r="A180" s="119"/>
      <c r="B180" s="119"/>
      <c r="C180" s="119"/>
      <c r="D180" s="119"/>
      <c r="E180" s="119"/>
      <c r="F180" s="112">
        <f t="shared" si="12"/>
        <v>28338</v>
      </c>
      <c r="G180" s="112">
        <f t="shared" si="15"/>
        <v>51014</v>
      </c>
      <c r="H180" s="113">
        <v>62</v>
      </c>
      <c r="I180" s="113"/>
      <c r="J180" s="119"/>
      <c r="K180" s="119"/>
      <c r="L180" s="119"/>
      <c r="M180" s="119"/>
      <c r="N180" s="119"/>
      <c r="O180" s="112">
        <f t="shared" si="13"/>
        <v>30164</v>
      </c>
      <c r="P180" s="112">
        <f t="shared" si="14"/>
        <v>50253</v>
      </c>
      <c r="Q180" s="113">
        <v>60</v>
      </c>
      <c r="R180" s="120"/>
    </row>
    <row r="181" spans="1:18" s="106" customFormat="1" ht="16.5">
      <c r="A181" s="119"/>
      <c r="B181" s="119"/>
      <c r="C181" s="119"/>
      <c r="D181" s="119"/>
      <c r="E181" s="119"/>
      <c r="F181" s="112">
        <f t="shared" si="12"/>
        <v>28369</v>
      </c>
      <c r="G181" s="112">
        <f t="shared" si="15"/>
        <v>51044</v>
      </c>
      <c r="H181" s="113">
        <v>62</v>
      </c>
      <c r="I181" s="113"/>
      <c r="J181" s="119"/>
      <c r="K181" s="119"/>
      <c r="L181" s="119"/>
      <c r="M181" s="119"/>
      <c r="N181" s="119"/>
      <c r="O181" s="112">
        <f t="shared" si="13"/>
        <v>30195</v>
      </c>
      <c r="P181" s="112">
        <f t="shared" si="14"/>
        <v>50284</v>
      </c>
      <c r="Q181" s="113">
        <v>60</v>
      </c>
      <c r="R181" s="120"/>
    </row>
    <row r="182" spans="1:18" s="106" customFormat="1" ht="16.5">
      <c r="A182" s="119"/>
      <c r="B182" s="119"/>
      <c r="C182" s="119"/>
      <c r="D182" s="119"/>
      <c r="E182" s="119"/>
      <c r="F182" s="112">
        <f t="shared" si="12"/>
        <v>28399</v>
      </c>
      <c r="G182" s="112">
        <f t="shared" si="15"/>
        <v>51075</v>
      </c>
      <c r="H182" s="113">
        <v>62</v>
      </c>
      <c r="I182" s="113"/>
      <c r="J182" s="119"/>
      <c r="K182" s="119"/>
      <c r="L182" s="119"/>
      <c r="M182" s="119"/>
      <c r="N182" s="119"/>
      <c r="O182" s="112">
        <f t="shared" si="13"/>
        <v>30225</v>
      </c>
      <c r="P182" s="112">
        <f t="shared" si="14"/>
        <v>50314</v>
      </c>
      <c r="Q182" s="113">
        <v>60</v>
      </c>
      <c r="R182" s="120"/>
    </row>
    <row r="183" spans="1:18" s="106" customFormat="1" ht="16.5">
      <c r="A183" s="119"/>
      <c r="B183" s="119"/>
      <c r="C183" s="119"/>
      <c r="D183" s="119"/>
      <c r="E183" s="119"/>
      <c r="F183" s="112">
        <f t="shared" si="12"/>
        <v>28430</v>
      </c>
      <c r="G183" s="112">
        <f t="shared" si="15"/>
        <v>51105</v>
      </c>
      <c r="H183" s="113">
        <v>62</v>
      </c>
      <c r="I183" s="113"/>
      <c r="J183" s="119"/>
      <c r="K183" s="119"/>
      <c r="L183" s="119"/>
      <c r="M183" s="119"/>
      <c r="N183" s="119"/>
      <c r="O183" s="112">
        <f t="shared" si="13"/>
        <v>30256</v>
      </c>
      <c r="P183" s="112">
        <f t="shared" si="14"/>
        <v>50345</v>
      </c>
      <c r="Q183" s="113">
        <v>60</v>
      </c>
      <c r="R183" s="120"/>
    </row>
    <row r="184" spans="1:18" s="106" customFormat="1" ht="16.5">
      <c r="A184" s="119"/>
      <c r="B184" s="119"/>
      <c r="C184" s="119"/>
      <c r="D184" s="119"/>
      <c r="E184" s="119"/>
      <c r="F184" s="112">
        <f t="shared" si="12"/>
        <v>28460</v>
      </c>
      <c r="G184" s="112">
        <f t="shared" si="15"/>
        <v>51136</v>
      </c>
      <c r="H184" s="113">
        <v>62</v>
      </c>
      <c r="I184" s="113"/>
      <c r="J184" s="119"/>
      <c r="K184" s="119"/>
      <c r="L184" s="119"/>
      <c r="M184" s="119"/>
      <c r="N184" s="119"/>
      <c r="O184" s="112">
        <f t="shared" si="13"/>
        <v>30286</v>
      </c>
      <c r="P184" s="112">
        <f t="shared" si="14"/>
        <v>50375</v>
      </c>
      <c r="Q184" s="113">
        <v>60</v>
      </c>
      <c r="R184" s="120"/>
    </row>
    <row r="185" spans="1:18" s="106" customFormat="1" ht="16.5">
      <c r="A185" s="119"/>
      <c r="B185" s="119"/>
      <c r="C185" s="119"/>
      <c r="D185" s="119"/>
      <c r="E185" s="119"/>
      <c r="F185" s="112">
        <f t="shared" si="12"/>
        <v>28491</v>
      </c>
      <c r="G185" s="112">
        <f t="shared" si="15"/>
        <v>51167</v>
      </c>
      <c r="H185" s="113">
        <v>62</v>
      </c>
      <c r="I185" s="113"/>
      <c r="J185" s="119"/>
      <c r="K185" s="119"/>
      <c r="L185" s="119"/>
      <c r="M185" s="119"/>
      <c r="N185" s="119"/>
      <c r="O185" s="112">
        <f t="shared" si="13"/>
        <v>30317</v>
      </c>
      <c r="P185" s="112">
        <f t="shared" si="14"/>
        <v>50406</v>
      </c>
      <c r="Q185" s="113">
        <v>60</v>
      </c>
      <c r="R185" s="120"/>
    </row>
    <row r="189" spans="1:18" ht="30" customHeight="1">
      <c r="A189" s="200" t="s">
        <v>239</v>
      </c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</row>
    <row r="190" spans="1:18" ht="25.5" customHeight="1">
      <c r="A190" s="121" t="s">
        <v>227</v>
      </c>
      <c r="B190" s="121"/>
      <c r="C190" s="121"/>
      <c r="D190" s="201" t="s">
        <v>227</v>
      </c>
      <c r="E190" s="201"/>
      <c r="F190" s="201"/>
      <c r="G190" s="201"/>
      <c r="H190" s="201"/>
      <c r="I190" s="201"/>
      <c r="J190" s="202" t="s">
        <v>228</v>
      </c>
      <c r="K190" s="202"/>
      <c r="L190" s="202"/>
      <c r="M190" s="202"/>
      <c r="N190" s="202"/>
      <c r="O190" s="202"/>
      <c r="P190" s="202"/>
      <c r="Q190" s="202"/>
      <c r="R190" s="202"/>
    </row>
    <row r="191" spans="1:18" ht="25.5" customHeight="1">
      <c r="A191" s="202" t="s">
        <v>7</v>
      </c>
      <c r="B191" s="202"/>
      <c r="C191" s="202" t="s">
        <v>9</v>
      </c>
      <c r="D191" s="202" t="s">
        <v>229</v>
      </c>
      <c r="E191" s="202"/>
      <c r="F191" s="108" t="s">
        <v>0</v>
      </c>
      <c r="G191" s="108" t="s">
        <v>230</v>
      </c>
      <c r="H191" s="197" t="s">
        <v>231</v>
      </c>
      <c r="I191" s="197"/>
      <c r="J191" s="122" t="s">
        <v>7</v>
      </c>
      <c r="K191" s="122"/>
      <c r="L191" s="122" t="s">
        <v>9</v>
      </c>
      <c r="M191" s="122" t="s">
        <v>229</v>
      </c>
      <c r="N191" s="122"/>
      <c r="O191" s="108" t="s">
        <v>0</v>
      </c>
      <c r="P191" s="108" t="s">
        <v>230</v>
      </c>
      <c r="Q191" s="197" t="s">
        <v>231</v>
      </c>
      <c r="R191" s="197"/>
    </row>
    <row r="192" spans="1:18" ht="25.5" customHeight="1">
      <c r="A192" s="122" t="s">
        <v>11</v>
      </c>
      <c r="B192" s="122" t="s">
        <v>232</v>
      </c>
      <c r="C192" s="202"/>
      <c r="D192" s="122" t="s">
        <v>11</v>
      </c>
      <c r="E192" s="122" t="s">
        <v>232</v>
      </c>
      <c r="F192" s="123"/>
      <c r="G192" s="123"/>
      <c r="H192" s="122" t="s">
        <v>232</v>
      </c>
      <c r="I192" s="122" t="s">
        <v>11</v>
      </c>
      <c r="J192" s="122" t="s">
        <v>11</v>
      </c>
      <c r="K192" s="122" t="s">
        <v>232</v>
      </c>
      <c r="L192" s="122"/>
      <c r="M192" s="122" t="s">
        <v>11</v>
      </c>
      <c r="N192" s="122" t="s">
        <v>232</v>
      </c>
      <c r="O192" s="123"/>
      <c r="P192" s="124"/>
      <c r="Q192" s="122" t="s">
        <v>232</v>
      </c>
      <c r="R192" s="122" t="s">
        <v>11</v>
      </c>
    </row>
    <row r="193" spans="1:18" ht="25.5" hidden="1" customHeight="1">
      <c r="A193" s="125">
        <v>1</v>
      </c>
      <c r="B193" s="125">
        <v>1966</v>
      </c>
      <c r="C193" s="203" t="s">
        <v>187</v>
      </c>
      <c r="D193" s="125">
        <v>5</v>
      </c>
      <c r="E193" s="126">
        <v>2021</v>
      </c>
      <c r="F193" s="127">
        <f>DATE(B193,A193,1)</f>
        <v>24108</v>
      </c>
      <c r="G193" s="127">
        <f>DATE(E193,D193,1)</f>
        <v>44317</v>
      </c>
      <c r="H193" s="128">
        <v>55</v>
      </c>
      <c r="I193" s="128">
        <v>3</v>
      </c>
      <c r="J193" s="125">
        <v>1</v>
      </c>
      <c r="K193" s="125">
        <v>1971</v>
      </c>
      <c r="L193" s="125" t="s">
        <v>196</v>
      </c>
      <c r="M193" s="125">
        <v>6</v>
      </c>
      <c r="N193" s="125">
        <v>2021</v>
      </c>
      <c r="O193" s="127">
        <f>DATE(K193,J193,1)</f>
        <v>25934</v>
      </c>
      <c r="P193" s="127">
        <f>DATE(N193,M193,1)</f>
        <v>44348</v>
      </c>
      <c r="Q193" s="129">
        <v>50</v>
      </c>
      <c r="R193" s="129">
        <v>4</v>
      </c>
    </row>
    <row r="194" spans="1:18" ht="25.5" hidden="1" customHeight="1">
      <c r="A194" s="125">
        <v>2</v>
      </c>
      <c r="B194" s="125">
        <v>1966</v>
      </c>
      <c r="C194" s="203"/>
      <c r="D194" s="125">
        <v>6</v>
      </c>
      <c r="E194" s="125">
        <v>2021</v>
      </c>
      <c r="F194" s="127">
        <f t="shared" ref="F194:F255" si="16">DATE(B194,A194,1)</f>
        <v>24139</v>
      </c>
      <c r="G194" s="127">
        <f t="shared" ref="G194:G255" si="17">DATE(E194,D194,1)</f>
        <v>44348</v>
      </c>
      <c r="H194" s="128">
        <v>55</v>
      </c>
      <c r="I194" s="128">
        <v>3</v>
      </c>
      <c r="J194" s="125">
        <v>2</v>
      </c>
      <c r="K194" s="125">
        <v>1971</v>
      </c>
      <c r="L194" s="125"/>
      <c r="M194" s="125">
        <v>7</v>
      </c>
      <c r="N194" s="125">
        <v>2021</v>
      </c>
      <c r="O194" s="127">
        <f t="shared" ref="O194:O257" si="18">DATE(K194,J194,1)</f>
        <v>25965</v>
      </c>
      <c r="P194" s="127">
        <f t="shared" ref="P194:P257" si="19">DATE(N194,M194,1)</f>
        <v>44378</v>
      </c>
      <c r="Q194" s="129">
        <v>50</v>
      </c>
      <c r="R194" s="129">
        <v>4</v>
      </c>
    </row>
    <row r="195" spans="1:18" ht="25.5" hidden="1" customHeight="1">
      <c r="A195" s="125">
        <v>3</v>
      </c>
      <c r="B195" s="125">
        <v>1966</v>
      </c>
      <c r="C195" s="203"/>
      <c r="D195" s="125">
        <v>7</v>
      </c>
      <c r="E195" s="125">
        <v>2021</v>
      </c>
      <c r="F195" s="127">
        <f t="shared" si="16"/>
        <v>24167</v>
      </c>
      <c r="G195" s="127">
        <f t="shared" si="17"/>
        <v>44378</v>
      </c>
      <c r="H195" s="128">
        <v>55</v>
      </c>
      <c r="I195" s="128">
        <v>3</v>
      </c>
      <c r="J195" s="125">
        <v>3</v>
      </c>
      <c r="K195" s="125">
        <v>1971</v>
      </c>
      <c r="L195" s="125"/>
      <c r="M195" s="125">
        <v>8</v>
      </c>
      <c r="N195" s="125">
        <v>2021</v>
      </c>
      <c r="O195" s="127">
        <f t="shared" si="18"/>
        <v>25993</v>
      </c>
      <c r="P195" s="127">
        <f t="shared" si="19"/>
        <v>44409</v>
      </c>
      <c r="Q195" s="129">
        <v>50</v>
      </c>
      <c r="R195" s="129">
        <v>4</v>
      </c>
    </row>
    <row r="196" spans="1:18" ht="25.5" hidden="1" customHeight="1">
      <c r="A196" s="125">
        <v>4</v>
      </c>
      <c r="B196" s="125">
        <v>1966</v>
      </c>
      <c r="C196" s="203"/>
      <c r="D196" s="125">
        <v>8</v>
      </c>
      <c r="E196" s="125">
        <v>2021</v>
      </c>
      <c r="F196" s="127">
        <f t="shared" si="16"/>
        <v>24198</v>
      </c>
      <c r="G196" s="127">
        <f t="shared" si="17"/>
        <v>44409</v>
      </c>
      <c r="H196" s="128">
        <v>55</v>
      </c>
      <c r="I196" s="128">
        <v>3</v>
      </c>
      <c r="J196" s="125">
        <v>4</v>
      </c>
      <c r="K196" s="125">
        <v>1971</v>
      </c>
      <c r="L196" s="125"/>
      <c r="M196" s="125">
        <v>9</v>
      </c>
      <c r="N196" s="125">
        <v>2021</v>
      </c>
      <c r="O196" s="127">
        <f t="shared" si="18"/>
        <v>26024</v>
      </c>
      <c r="P196" s="127">
        <f t="shared" si="19"/>
        <v>44440</v>
      </c>
      <c r="Q196" s="129">
        <v>50</v>
      </c>
      <c r="R196" s="129">
        <v>4</v>
      </c>
    </row>
    <row r="197" spans="1:18" ht="25.5" hidden="1" customHeight="1">
      <c r="A197" s="125">
        <v>5</v>
      </c>
      <c r="B197" s="125">
        <v>1966</v>
      </c>
      <c r="C197" s="203"/>
      <c r="D197" s="125">
        <v>9</v>
      </c>
      <c r="E197" s="125">
        <v>2021</v>
      </c>
      <c r="F197" s="127">
        <f t="shared" si="16"/>
        <v>24228</v>
      </c>
      <c r="G197" s="127">
        <f t="shared" si="17"/>
        <v>44440</v>
      </c>
      <c r="H197" s="128">
        <v>55</v>
      </c>
      <c r="I197" s="128">
        <v>3</v>
      </c>
      <c r="J197" s="125">
        <v>5</v>
      </c>
      <c r="K197" s="125">
        <v>1971</v>
      </c>
      <c r="L197" s="125"/>
      <c r="M197" s="125">
        <v>10</v>
      </c>
      <c r="N197" s="125">
        <v>2021</v>
      </c>
      <c r="O197" s="127">
        <f t="shared" si="18"/>
        <v>26054</v>
      </c>
      <c r="P197" s="127">
        <f t="shared" si="19"/>
        <v>44470</v>
      </c>
      <c r="Q197" s="129">
        <v>50</v>
      </c>
      <c r="R197" s="129">
        <v>4</v>
      </c>
    </row>
    <row r="198" spans="1:18" ht="25.5" hidden="1" customHeight="1">
      <c r="A198" s="125">
        <v>6</v>
      </c>
      <c r="B198" s="125">
        <v>1966</v>
      </c>
      <c r="C198" s="203"/>
      <c r="D198" s="125">
        <v>10</v>
      </c>
      <c r="E198" s="125">
        <v>2021</v>
      </c>
      <c r="F198" s="127">
        <f t="shared" si="16"/>
        <v>24259</v>
      </c>
      <c r="G198" s="127">
        <f t="shared" si="17"/>
        <v>44470</v>
      </c>
      <c r="H198" s="128">
        <v>55</v>
      </c>
      <c r="I198" s="128">
        <v>3</v>
      </c>
      <c r="J198" s="125">
        <v>6</v>
      </c>
      <c r="K198" s="125">
        <v>1971</v>
      </c>
      <c r="L198" s="125"/>
      <c r="M198" s="125">
        <v>11</v>
      </c>
      <c r="N198" s="125">
        <v>2021</v>
      </c>
      <c r="O198" s="127">
        <f t="shared" si="18"/>
        <v>26085</v>
      </c>
      <c r="P198" s="127">
        <f t="shared" si="19"/>
        <v>44501</v>
      </c>
      <c r="Q198" s="129">
        <v>50</v>
      </c>
      <c r="R198" s="129">
        <v>4</v>
      </c>
    </row>
    <row r="199" spans="1:18" ht="25.5" hidden="1" customHeight="1">
      <c r="A199" s="125">
        <v>7</v>
      </c>
      <c r="B199" s="125">
        <v>1966</v>
      </c>
      <c r="C199" s="203"/>
      <c r="D199" s="125">
        <v>11</v>
      </c>
      <c r="E199" s="125">
        <v>2021</v>
      </c>
      <c r="F199" s="127">
        <f t="shared" si="16"/>
        <v>24289</v>
      </c>
      <c r="G199" s="127">
        <f t="shared" si="17"/>
        <v>44501</v>
      </c>
      <c r="H199" s="128">
        <v>55</v>
      </c>
      <c r="I199" s="128">
        <v>3</v>
      </c>
      <c r="J199" s="125">
        <v>7</v>
      </c>
      <c r="K199" s="125">
        <v>1971</v>
      </c>
      <c r="L199" s="125"/>
      <c r="M199" s="125">
        <v>12</v>
      </c>
      <c r="N199" s="125">
        <v>2021</v>
      </c>
      <c r="O199" s="127">
        <f t="shared" si="18"/>
        <v>26115</v>
      </c>
      <c r="P199" s="127">
        <f t="shared" si="19"/>
        <v>44531</v>
      </c>
      <c r="Q199" s="129">
        <v>50</v>
      </c>
      <c r="R199" s="129">
        <v>4</v>
      </c>
    </row>
    <row r="200" spans="1:18" ht="25.5" hidden="1" customHeight="1">
      <c r="A200" s="125">
        <v>8</v>
      </c>
      <c r="B200" s="125">
        <v>1966</v>
      </c>
      <c r="C200" s="203"/>
      <c r="D200" s="125">
        <v>12</v>
      </c>
      <c r="E200" s="125">
        <v>2021</v>
      </c>
      <c r="F200" s="127">
        <f t="shared" si="16"/>
        <v>24320</v>
      </c>
      <c r="G200" s="127">
        <f t="shared" si="17"/>
        <v>44531</v>
      </c>
      <c r="H200" s="128">
        <v>55</v>
      </c>
      <c r="I200" s="128">
        <v>3</v>
      </c>
      <c r="J200" s="125">
        <v>8</v>
      </c>
      <c r="K200" s="125">
        <v>1971</v>
      </c>
      <c r="L200" s="125"/>
      <c r="M200" s="122">
        <v>1</v>
      </c>
      <c r="N200" s="125">
        <v>2022</v>
      </c>
      <c r="O200" s="127">
        <f t="shared" si="18"/>
        <v>26146</v>
      </c>
      <c r="P200" s="127">
        <f t="shared" si="19"/>
        <v>44562</v>
      </c>
      <c r="Q200" s="129">
        <v>50</v>
      </c>
      <c r="R200" s="129">
        <v>4</v>
      </c>
    </row>
    <row r="201" spans="1:18" ht="25.5" hidden="1" customHeight="1">
      <c r="A201" s="125">
        <v>9</v>
      </c>
      <c r="B201" s="125">
        <v>1966</v>
      </c>
      <c r="C201" s="203"/>
      <c r="D201" s="122">
        <v>1</v>
      </c>
      <c r="E201" s="125">
        <v>2022</v>
      </c>
      <c r="F201" s="127">
        <f t="shared" si="16"/>
        <v>24351</v>
      </c>
      <c r="G201" s="127">
        <f t="shared" si="17"/>
        <v>44562</v>
      </c>
      <c r="H201" s="128">
        <v>55</v>
      </c>
      <c r="I201" s="128">
        <v>3</v>
      </c>
      <c r="J201" s="125">
        <v>9</v>
      </c>
      <c r="K201" s="125">
        <v>1971</v>
      </c>
      <c r="L201" s="125" t="s">
        <v>198</v>
      </c>
      <c r="M201" s="125">
        <v>6</v>
      </c>
      <c r="N201" s="125">
        <v>2022</v>
      </c>
      <c r="O201" s="127">
        <f t="shared" si="18"/>
        <v>26177</v>
      </c>
      <c r="P201" s="127">
        <f t="shared" si="19"/>
        <v>44713</v>
      </c>
      <c r="Q201" s="129">
        <v>50</v>
      </c>
      <c r="R201" s="129">
        <v>8</v>
      </c>
    </row>
    <row r="202" spans="1:18" ht="25.5" hidden="1" customHeight="1">
      <c r="A202" s="125">
        <v>10</v>
      </c>
      <c r="B202" s="125">
        <v>1966</v>
      </c>
      <c r="C202" s="203" t="s">
        <v>189</v>
      </c>
      <c r="D202" s="125">
        <v>5</v>
      </c>
      <c r="E202" s="125">
        <v>2022</v>
      </c>
      <c r="F202" s="127">
        <f t="shared" si="16"/>
        <v>24381</v>
      </c>
      <c r="G202" s="127">
        <f t="shared" si="17"/>
        <v>44682</v>
      </c>
      <c r="H202" s="128">
        <v>55</v>
      </c>
      <c r="I202" s="128">
        <v>6</v>
      </c>
      <c r="J202" s="125">
        <v>10</v>
      </c>
      <c r="K202" s="125">
        <v>1971</v>
      </c>
      <c r="L202" s="125"/>
      <c r="M202" s="125">
        <v>7</v>
      </c>
      <c r="N202" s="125">
        <v>2022</v>
      </c>
      <c r="O202" s="127">
        <f t="shared" si="18"/>
        <v>26207</v>
      </c>
      <c r="P202" s="127">
        <f t="shared" si="19"/>
        <v>44743</v>
      </c>
      <c r="Q202" s="129">
        <v>50</v>
      </c>
      <c r="R202" s="129">
        <v>8</v>
      </c>
    </row>
    <row r="203" spans="1:18" ht="25.5" hidden="1" customHeight="1">
      <c r="A203" s="125">
        <v>11</v>
      </c>
      <c r="B203" s="125">
        <v>1966</v>
      </c>
      <c r="C203" s="203"/>
      <c r="D203" s="125">
        <v>6</v>
      </c>
      <c r="E203" s="125">
        <v>2022</v>
      </c>
      <c r="F203" s="127">
        <f t="shared" si="16"/>
        <v>24412</v>
      </c>
      <c r="G203" s="127">
        <f t="shared" si="17"/>
        <v>44713</v>
      </c>
      <c r="H203" s="128">
        <v>55</v>
      </c>
      <c r="I203" s="128">
        <v>6</v>
      </c>
      <c r="J203" s="125">
        <v>11</v>
      </c>
      <c r="K203" s="125">
        <v>1971</v>
      </c>
      <c r="L203" s="125"/>
      <c r="M203" s="125">
        <v>8</v>
      </c>
      <c r="N203" s="125">
        <v>2022</v>
      </c>
      <c r="O203" s="127">
        <f t="shared" si="18"/>
        <v>26238</v>
      </c>
      <c r="P203" s="127">
        <f t="shared" si="19"/>
        <v>44774</v>
      </c>
      <c r="Q203" s="129">
        <v>50</v>
      </c>
      <c r="R203" s="129">
        <v>8</v>
      </c>
    </row>
    <row r="204" spans="1:18" ht="25.5" hidden="1" customHeight="1">
      <c r="A204" s="125">
        <v>12</v>
      </c>
      <c r="B204" s="125">
        <v>1966</v>
      </c>
      <c r="C204" s="203"/>
      <c r="D204" s="125">
        <v>7</v>
      </c>
      <c r="E204" s="125">
        <v>2022</v>
      </c>
      <c r="F204" s="127">
        <f t="shared" si="16"/>
        <v>24442</v>
      </c>
      <c r="G204" s="127">
        <f t="shared" si="17"/>
        <v>44743</v>
      </c>
      <c r="H204" s="128">
        <v>55</v>
      </c>
      <c r="I204" s="128">
        <v>6</v>
      </c>
      <c r="J204" s="125">
        <v>12</v>
      </c>
      <c r="K204" s="125">
        <v>1971</v>
      </c>
      <c r="L204" s="125"/>
      <c r="M204" s="125">
        <v>9</v>
      </c>
      <c r="N204" s="125">
        <v>2022</v>
      </c>
      <c r="O204" s="127">
        <f t="shared" si="18"/>
        <v>26268</v>
      </c>
      <c r="P204" s="127">
        <f t="shared" si="19"/>
        <v>44805</v>
      </c>
      <c r="Q204" s="129">
        <v>50</v>
      </c>
      <c r="R204" s="129">
        <v>8</v>
      </c>
    </row>
    <row r="205" spans="1:18" ht="25.5" hidden="1" customHeight="1">
      <c r="A205" s="125">
        <v>1</v>
      </c>
      <c r="B205" s="125">
        <v>1967</v>
      </c>
      <c r="C205" s="203"/>
      <c r="D205" s="125">
        <v>8</v>
      </c>
      <c r="E205" s="125">
        <v>2022</v>
      </c>
      <c r="F205" s="127">
        <f t="shared" si="16"/>
        <v>24473</v>
      </c>
      <c r="G205" s="127">
        <f t="shared" si="17"/>
        <v>44774</v>
      </c>
      <c r="H205" s="128">
        <v>55</v>
      </c>
      <c r="I205" s="128">
        <v>6</v>
      </c>
      <c r="J205" s="125">
        <v>1</v>
      </c>
      <c r="K205" s="125">
        <v>1972</v>
      </c>
      <c r="L205" s="125"/>
      <c r="M205" s="125">
        <v>10</v>
      </c>
      <c r="N205" s="125">
        <v>2022</v>
      </c>
      <c r="O205" s="127">
        <f t="shared" si="18"/>
        <v>26299</v>
      </c>
      <c r="P205" s="127">
        <f t="shared" si="19"/>
        <v>44835</v>
      </c>
      <c r="Q205" s="129">
        <v>50</v>
      </c>
      <c r="R205" s="129">
        <v>8</v>
      </c>
    </row>
    <row r="206" spans="1:18" ht="25.5" hidden="1" customHeight="1">
      <c r="A206" s="125">
        <v>2</v>
      </c>
      <c r="B206" s="125">
        <v>1967</v>
      </c>
      <c r="C206" s="203"/>
      <c r="D206" s="125">
        <v>9</v>
      </c>
      <c r="E206" s="125">
        <v>2022</v>
      </c>
      <c r="F206" s="127">
        <f t="shared" si="16"/>
        <v>24504</v>
      </c>
      <c r="G206" s="127">
        <f t="shared" si="17"/>
        <v>44805</v>
      </c>
      <c r="H206" s="128">
        <v>55</v>
      </c>
      <c r="I206" s="128">
        <v>6</v>
      </c>
      <c r="J206" s="125">
        <v>2</v>
      </c>
      <c r="K206" s="125">
        <v>1972</v>
      </c>
      <c r="L206" s="125"/>
      <c r="M206" s="125">
        <v>11</v>
      </c>
      <c r="N206" s="125">
        <v>2022</v>
      </c>
      <c r="O206" s="127">
        <f t="shared" si="18"/>
        <v>26330</v>
      </c>
      <c r="P206" s="127">
        <f t="shared" si="19"/>
        <v>44866</v>
      </c>
      <c r="Q206" s="129">
        <v>50</v>
      </c>
      <c r="R206" s="129">
        <v>8</v>
      </c>
    </row>
    <row r="207" spans="1:18" ht="25.5" hidden="1" customHeight="1">
      <c r="A207" s="125">
        <v>3</v>
      </c>
      <c r="B207" s="125">
        <v>1967</v>
      </c>
      <c r="C207" s="203"/>
      <c r="D207" s="125">
        <v>10</v>
      </c>
      <c r="E207" s="125">
        <v>2022</v>
      </c>
      <c r="F207" s="127">
        <f t="shared" si="16"/>
        <v>24532</v>
      </c>
      <c r="G207" s="127">
        <f t="shared" si="17"/>
        <v>44835</v>
      </c>
      <c r="H207" s="128">
        <v>55</v>
      </c>
      <c r="I207" s="128">
        <v>6</v>
      </c>
      <c r="J207" s="125">
        <v>3</v>
      </c>
      <c r="K207" s="125">
        <v>1972</v>
      </c>
      <c r="L207" s="125"/>
      <c r="M207" s="125">
        <v>12</v>
      </c>
      <c r="N207" s="125">
        <v>2022</v>
      </c>
      <c r="O207" s="127">
        <f t="shared" si="18"/>
        <v>26359</v>
      </c>
      <c r="P207" s="127">
        <f t="shared" si="19"/>
        <v>44896</v>
      </c>
      <c r="Q207" s="129">
        <v>50</v>
      </c>
      <c r="R207" s="129">
        <v>8</v>
      </c>
    </row>
    <row r="208" spans="1:18" ht="25.5" hidden="1" customHeight="1">
      <c r="A208" s="125">
        <v>4</v>
      </c>
      <c r="B208" s="125">
        <v>1967</v>
      </c>
      <c r="C208" s="203"/>
      <c r="D208" s="125">
        <v>11</v>
      </c>
      <c r="E208" s="125">
        <v>2022</v>
      </c>
      <c r="F208" s="127">
        <f t="shared" si="16"/>
        <v>24563</v>
      </c>
      <c r="G208" s="127">
        <f t="shared" si="17"/>
        <v>44866</v>
      </c>
      <c r="H208" s="128">
        <v>55</v>
      </c>
      <c r="I208" s="128">
        <v>6</v>
      </c>
      <c r="J208" s="125">
        <v>4</v>
      </c>
      <c r="K208" s="125">
        <v>1972</v>
      </c>
      <c r="L208" s="125"/>
      <c r="M208" s="122">
        <v>1</v>
      </c>
      <c r="N208" s="125">
        <v>2023</v>
      </c>
      <c r="O208" s="127">
        <f t="shared" si="18"/>
        <v>26390</v>
      </c>
      <c r="P208" s="127">
        <f t="shared" si="19"/>
        <v>44927</v>
      </c>
      <c r="Q208" s="129">
        <v>50</v>
      </c>
      <c r="R208" s="129">
        <v>8</v>
      </c>
    </row>
    <row r="209" spans="1:18" ht="25.5" hidden="1" customHeight="1">
      <c r="A209" s="125">
        <v>5</v>
      </c>
      <c r="B209" s="125">
        <v>1967</v>
      </c>
      <c r="C209" s="203"/>
      <c r="D209" s="125">
        <v>12</v>
      </c>
      <c r="E209" s="125">
        <v>2022</v>
      </c>
      <c r="F209" s="127">
        <f t="shared" si="16"/>
        <v>24593</v>
      </c>
      <c r="G209" s="127">
        <f t="shared" si="17"/>
        <v>44896</v>
      </c>
      <c r="H209" s="128">
        <v>55</v>
      </c>
      <c r="I209" s="128">
        <v>6</v>
      </c>
      <c r="J209" s="125">
        <v>5</v>
      </c>
      <c r="K209" s="125">
        <v>1972</v>
      </c>
      <c r="L209" s="125" t="s">
        <v>201</v>
      </c>
      <c r="M209" s="125">
        <v>6</v>
      </c>
      <c r="N209" s="125">
        <v>2023</v>
      </c>
      <c r="O209" s="127">
        <f t="shared" si="18"/>
        <v>26420</v>
      </c>
      <c r="P209" s="127">
        <f t="shared" si="19"/>
        <v>45078</v>
      </c>
      <c r="Q209" s="129">
        <v>51</v>
      </c>
      <c r="R209" s="129"/>
    </row>
    <row r="210" spans="1:18" ht="25.5" hidden="1" customHeight="1">
      <c r="A210" s="125">
        <v>6</v>
      </c>
      <c r="B210" s="125">
        <v>1967</v>
      </c>
      <c r="C210" s="203"/>
      <c r="D210" s="122">
        <v>1</v>
      </c>
      <c r="E210" s="125">
        <v>2023</v>
      </c>
      <c r="F210" s="127">
        <f t="shared" si="16"/>
        <v>24624</v>
      </c>
      <c r="G210" s="127">
        <f t="shared" si="17"/>
        <v>44927</v>
      </c>
      <c r="H210" s="128">
        <v>55</v>
      </c>
      <c r="I210" s="128">
        <v>6</v>
      </c>
      <c r="J210" s="125">
        <v>6</v>
      </c>
      <c r="K210" s="125">
        <v>1972</v>
      </c>
      <c r="L210" s="125"/>
      <c r="M210" s="125">
        <v>7</v>
      </c>
      <c r="N210" s="125">
        <v>2023</v>
      </c>
      <c r="O210" s="127">
        <f t="shared" si="18"/>
        <v>26451</v>
      </c>
      <c r="P210" s="127">
        <f t="shared" si="19"/>
        <v>45108</v>
      </c>
      <c r="Q210" s="129">
        <v>51</v>
      </c>
      <c r="R210" s="129"/>
    </row>
    <row r="211" spans="1:18" ht="25.5" hidden="1" customHeight="1">
      <c r="A211" s="125">
        <v>7</v>
      </c>
      <c r="B211" s="125">
        <v>1967</v>
      </c>
      <c r="C211" s="203" t="s">
        <v>191</v>
      </c>
      <c r="D211" s="125">
        <v>5</v>
      </c>
      <c r="E211" s="125">
        <v>2023</v>
      </c>
      <c r="F211" s="127">
        <f t="shared" si="16"/>
        <v>24654</v>
      </c>
      <c r="G211" s="127">
        <f t="shared" si="17"/>
        <v>45047</v>
      </c>
      <c r="H211" s="128">
        <v>55</v>
      </c>
      <c r="I211" s="128">
        <v>9</v>
      </c>
      <c r="J211" s="125">
        <v>7</v>
      </c>
      <c r="K211" s="125">
        <v>1972</v>
      </c>
      <c r="L211" s="125"/>
      <c r="M211" s="125">
        <v>8</v>
      </c>
      <c r="N211" s="125">
        <v>2023</v>
      </c>
      <c r="O211" s="127">
        <f t="shared" si="18"/>
        <v>26481</v>
      </c>
      <c r="P211" s="127">
        <f t="shared" si="19"/>
        <v>45139</v>
      </c>
      <c r="Q211" s="129">
        <v>51</v>
      </c>
      <c r="R211" s="129"/>
    </row>
    <row r="212" spans="1:18" ht="25.5" hidden="1" customHeight="1">
      <c r="A212" s="125">
        <v>8</v>
      </c>
      <c r="B212" s="125">
        <v>1967</v>
      </c>
      <c r="C212" s="203"/>
      <c r="D212" s="125">
        <v>6</v>
      </c>
      <c r="E212" s="125">
        <v>2023</v>
      </c>
      <c r="F212" s="127">
        <f t="shared" si="16"/>
        <v>24685</v>
      </c>
      <c r="G212" s="127">
        <f t="shared" si="17"/>
        <v>45078</v>
      </c>
      <c r="H212" s="128">
        <v>55</v>
      </c>
      <c r="I212" s="128">
        <v>9</v>
      </c>
      <c r="J212" s="125">
        <v>8</v>
      </c>
      <c r="K212" s="125">
        <v>1972</v>
      </c>
      <c r="L212" s="125"/>
      <c r="M212" s="125">
        <v>9</v>
      </c>
      <c r="N212" s="125">
        <v>2023</v>
      </c>
      <c r="O212" s="127">
        <f t="shared" si="18"/>
        <v>26512</v>
      </c>
      <c r="P212" s="127">
        <f t="shared" si="19"/>
        <v>45170</v>
      </c>
      <c r="Q212" s="129">
        <v>51</v>
      </c>
      <c r="R212" s="129"/>
    </row>
    <row r="213" spans="1:18" ht="25.5" hidden="1" customHeight="1">
      <c r="A213" s="125">
        <v>9</v>
      </c>
      <c r="B213" s="125">
        <v>1967</v>
      </c>
      <c r="C213" s="203"/>
      <c r="D213" s="125">
        <v>7</v>
      </c>
      <c r="E213" s="125">
        <v>2023</v>
      </c>
      <c r="F213" s="127">
        <f t="shared" si="16"/>
        <v>24716</v>
      </c>
      <c r="G213" s="127">
        <f t="shared" si="17"/>
        <v>45108</v>
      </c>
      <c r="H213" s="128">
        <v>55</v>
      </c>
      <c r="I213" s="128">
        <v>9</v>
      </c>
      <c r="J213" s="125">
        <v>9</v>
      </c>
      <c r="K213" s="125">
        <v>1972</v>
      </c>
      <c r="L213" s="125"/>
      <c r="M213" s="125">
        <v>10</v>
      </c>
      <c r="N213" s="125">
        <v>2023</v>
      </c>
      <c r="O213" s="127">
        <f t="shared" si="18"/>
        <v>26543</v>
      </c>
      <c r="P213" s="127">
        <f t="shared" si="19"/>
        <v>45200</v>
      </c>
      <c r="Q213" s="129">
        <v>51</v>
      </c>
      <c r="R213" s="129"/>
    </row>
    <row r="214" spans="1:18" ht="25.5" hidden="1" customHeight="1">
      <c r="A214" s="125">
        <v>10</v>
      </c>
      <c r="B214" s="125">
        <v>1967</v>
      </c>
      <c r="C214" s="203"/>
      <c r="D214" s="125">
        <v>8</v>
      </c>
      <c r="E214" s="125">
        <v>2023</v>
      </c>
      <c r="F214" s="127">
        <f t="shared" si="16"/>
        <v>24746</v>
      </c>
      <c r="G214" s="127">
        <f t="shared" si="17"/>
        <v>45139</v>
      </c>
      <c r="H214" s="128">
        <v>55</v>
      </c>
      <c r="I214" s="128">
        <v>9</v>
      </c>
      <c r="J214" s="125">
        <v>10</v>
      </c>
      <c r="K214" s="125">
        <v>1972</v>
      </c>
      <c r="L214" s="125"/>
      <c r="M214" s="125">
        <v>11</v>
      </c>
      <c r="N214" s="125">
        <v>2023</v>
      </c>
      <c r="O214" s="127">
        <f t="shared" si="18"/>
        <v>26573</v>
      </c>
      <c r="P214" s="127">
        <f t="shared" si="19"/>
        <v>45231</v>
      </c>
      <c r="Q214" s="129">
        <v>51</v>
      </c>
      <c r="R214" s="129"/>
    </row>
    <row r="215" spans="1:18" ht="25.5" hidden="1" customHeight="1">
      <c r="A215" s="125">
        <v>11</v>
      </c>
      <c r="B215" s="125">
        <v>1967</v>
      </c>
      <c r="C215" s="203"/>
      <c r="D215" s="125">
        <v>9</v>
      </c>
      <c r="E215" s="125">
        <v>2023</v>
      </c>
      <c r="F215" s="127">
        <f t="shared" si="16"/>
        <v>24777</v>
      </c>
      <c r="G215" s="127">
        <f t="shared" si="17"/>
        <v>45170</v>
      </c>
      <c r="H215" s="128">
        <v>55</v>
      </c>
      <c r="I215" s="128">
        <v>9</v>
      </c>
      <c r="J215" s="125">
        <v>11</v>
      </c>
      <c r="K215" s="125">
        <v>1972</v>
      </c>
      <c r="L215" s="125"/>
      <c r="M215" s="125">
        <v>12</v>
      </c>
      <c r="N215" s="125">
        <v>2023</v>
      </c>
      <c r="O215" s="127">
        <f t="shared" si="18"/>
        <v>26604</v>
      </c>
      <c r="P215" s="127">
        <f t="shared" si="19"/>
        <v>45261</v>
      </c>
      <c r="Q215" s="129">
        <v>51</v>
      </c>
      <c r="R215" s="129"/>
    </row>
    <row r="216" spans="1:18" ht="25.5" hidden="1" customHeight="1">
      <c r="A216" s="125">
        <v>12</v>
      </c>
      <c r="B216" s="125">
        <v>1967</v>
      </c>
      <c r="C216" s="203"/>
      <c r="D216" s="125">
        <v>10</v>
      </c>
      <c r="E216" s="125">
        <v>2023</v>
      </c>
      <c r="F216" s="127">
        <f t="shared" si="16"/>
        <v>24807</v>
      </c>
      <c r="G216" s="127">
        <f t="shared" si="17"/>
        <v>45200</v>
      </c>
      <c r="H216" s="128">
        <v>55</v>
      </c>
      <c r="I216" s="128">
        <v>9</v>
      </c>
      <c r="J216" s="125">
        <v>12</v>
      </c>
      <c r="K216" s="125">
        <v>1972</v>
      </c>
      <c r="L216" s="125"/>
      <c r="M216" s="122">
        <v>1</v>
      </c>
      <c r="N216" s="125">
        <v>2024</v>
      </c>
      <c r="O216" s="127">
        <f t="shared" si="18"/>
        <v>26634</v>
      </c>
      <c r="P216" s="127">
        <f t="shared" si="19"/>
        <v>45292</v>
      </c>
      <c r="Q216" s="129">
        <v>51</v>
      </c>
      <c r="R216" s="129"/>
    </row>
    <row r="217" spans="1:18" ht="25.5" hidden="1" customHeight="1">
      <c r="A217" s="125">
        <v>1</v>
      </c>
      <c r="B217" s="125">
        <v>1968</v>
      </c>
      <c r="C217" s="203"/>
      <c r="D217" s="125">
        <v>11</v>
      </c>
      <c r="E217" s="125">
        <v>2023</v>
      </c>
      <c r="F217" s="127">
        <f t="shared" si="16"/>
        <v>24838</v>
      </c>
      <c r="G217" s="127">
        <f t="shared" si="17"/>
        <v>45231</v>
      </c>
      <c r="H217" s="128">
        <v>55</v>
      </c>
      <c r="I217" s="128">
        <v>9</v>
      </c>
      <c r="J217" s="125">
        <v>1</v>
      </c>
      <c r="K217" s="125">
        <v>1973</v>
      </c>
      <c r="L217" s="125" t="s">
        <v>203</v>
      </c>
      <c r="M217" s="125">
        <v>6</v>
      </c>
      <c r="N217" s="125">
        <v>2024</v>
      </c>
      <c r="O217" s="127">
        <f t="shared" si="18"/>
        <v>26665</v>
      </c>
      <c r="P217" s="127">
        <f t="shared" si="19"/>
        <v>45444</v>
      </c>
      <c r="Q217" s="129">
        <v>51</v>
      </c>
      <c r="R217" s="129">
        <v>4</v>
      </c>
    </row>
    <row r="218" spans="1:18" ht="25.5" hidden="1" customHeight="1">
      <c r="A218" s="125">
        <v>2</v>
      </c>
      <c r="B218" s="125">
        <v>1968</v>
      </c>
      <c r="C218" s="203"/>
      <c r="D218" s="125">
        <v>12</v>
      </c>
      <c r="E218" s="125">
        <v>2023</v>
      </c>
      <c r="F218" s="127">
        <f t="shared" si="16"/>
        <v>24869</v>
      </c>
      <c r="G218" s="127">
        <f t="shared" si="17"/>
        <v>45261</v>
      </c>
      <c r="H218" s="128">
        <v>55</v>
      </c>
      <c r="I218" s="128">
        <v>9</v>
      </c>
      <c r="J218" s="125">
        <v>2</v>
      </c>
      <c r="K218" s="125">
        <v>1973</v>
      </c>
      <c r="L218" s="125"/>
      <c r="M218" s="125">
        <v>7</v>
      </c>
      <c r="N218" s="125">
        <v>2024</v>
      </c>
      <c r="O218" s="127">
        <f t="shared" si="18"/>
        <v>26696</v>
      </c>
      <c r="P218" s="127">
        <f t="shared" si="19"/>
        <v>45474</v>
      </c>
      <c r="Q218" s="129">
        <v>51</v>
      </c>
      <c r="R218" s="129">
        <v>4</v>
      </c>
    </row>
    <row r="219" spans="1:18" ht="25.5" hidden="1" customHeight="1">
      <c r="A219" s="125">
        <v>3</v>
      </c>
      <c r="B219" s="125">
        <v>1968</v>
      </c>
      <c r="C219" s="203"/>
      <c r="D219" s="122">
        <v>1</v>
      </c>
      <c r="E219" s="125">
        <v>2024</v>
      </c>
      <c r="F219" s="127">
        <f t="shared" si="16"/>
        <v>24898</v>
      </c>
      <c r="G219" s="127">
        <f t="shared" si="17"/>
        <v>45292</v>
      </c>
      <c r="H219" s="128">
        <v>55</v>
      </c>
      <c r="I219" s="128">
        <v>9</v>
      </c>
      <c r="J219" s="125">
        <v>3</v>
      </c>
      <c r="K219" s="125">
        <v>1973</v>
      </c>
      <c r="L219" s="125"/>
      <c r="M219" s="125">
        <v>8</v>
      </c>
      <c r="N219" s="125">
        <v>2024</v>
      </c>
      <c r="O219" s="127">
        <f t="shared" si="18"/>
        <v>26724</v>
      </c>
      <c r="P219" s="127">
        <f t="shared" si="19"/>
        <v>45505</v>
      </c>
      <c r="Q219" s="129">
        <v>51</v>
      </c>
      <c r="R219" s="129">
        <v>4</v>
      </c>
    </row>
    <row r="220" spans="1:18" ht="25.5" hidden="1" customHeight="1">
      <c r="A220" s="125">
        <v>4</v>
      </c>
      <c r="B220" s="125">
        <v>1968</v>
      </c>
      <c r="C220" s="203" t="s">
        <v>116</v>
      </c>
      <c r="D220" s="125">
        <v>5</v>
      </c>
      <c r="E220" s="125">
        <v>2024</v>
      </c>
      <c r="F220" s="127">
        <f t="shared" si="16"/>
        <v>24929</v>
      </c>
      <c r="G220" s="127">
        <f t="shared" si="17"/>
        <v>45413</v>
      </c>
      <c r="H220" s="128">
        <v>56</v>
      </c>
      <c r="I220" s="128"/>
      <c r="J220" s="125">
        <v>4</v>
      </c>
      <c r="K220" s="125">
        <v>1973</v>
      </c>
      <c r="L220" s="125"/>
      <c r="M220" s="125">
        <v>9</v>
      </c>
      <c r="N220" s="125">
        <v>2024</v>
      </c>
      <c r="O220" s="127">
        <f t="shared" si="18"/>
        <v>26755</v>
      </c>
      <c r="P220" s="127">
        <f t="shared" si="19"/>
        <v>45536</v>
      </c>
      <c r="Q220" s="129">
        <v>51</v>
      </c>
      <c r="R220" s="129">
        <v>4</v>
      </c>
    </row>
    <row r="221" spans="1:18" ht="25.5" hidden="1" customHeight="1">
      <c r="A221" s="125">
        <v>5</v>
      </c>
      <c r="B221" s="125">
        <v>1968</v>
      </c>
      <c r="C221" s="203"/>
      <c r="D221" s="125">
        <v>6</v>
      </c>
      <c r="E221" s="125">
        <v>2024</v>
      </c>
      <c r="F221" s="127">
        <f t="shared" si="16"/>
        <v>24959</v>
      </c>
      <c r="G221" s="127">
        <f t="shared" si="17"/>
        <v>45444</v>
      </c>
      <c r="H221" s="128">
        <v>56</v>
      </c>
      <c r="I221" s="128"/>
      <c r="J221" s="125">
        <v>5</v>
      </c>
      <c r="K221" s="125">
        <v>1973</v>
      </c>
      <c r="L221" s="125"/>
      <c r="M221" s="125">
        <v>10</v>
      </c>
      <c r="N221" s="125">
        <v>2024</v>
      </c>
      <c r="O221" s="127">
        <f t="shared" si="18"/>
        <v>26785</v>
      </c>
      <c r="P221" s="127">
        <f t="shared" si="19"/>
        <v>45566</v>
      </c>
      <c r="Q221" s="129">
        <v>51</v>
      </c>
      <c r="R221" s="129">
        <v>4</v>
      </c>
    </row>
    <row r="222" spans="1:18" ht="25.5" hidden="1" customHeight="1">
      <c r="A222" s="125">
        <v>6</v>
      </c>
      <c r="B222" s="125">
        <v>1968</v>
      </c>
      <c r="C222" s="203"/>
      <c r="D222" s="125">
        <v>7</v>
      </c>
      <c r="E222" s="125">
        <v>2024</v>
      </c>
      <c r="F222" s="127">
        <f t="shared" si="16"/>
        <v>24990</v>
      </c>
      <c r="G222" s="127">
        <f t="shared" si="17"/>
        <v>45474</v>
      </c>
      <c r="H222" s="128">
        <v>56</v>
      </c>
      <c r="I222" s="128"/>
      <c r="J222" s="125">
        <v>6</v>
      </c>
      <c r="K222" s="125">
        <v>1973</v>
      </c>
      <c r="L222" s="125"/>
      <c r="M222" s="125">
        <v>11</v>
      </c>
      <c r="N222" s="125">
        <v>2024</v>
      </c>
      <c r="O222" s="127">
        <f t="shared" si="18"/>
        <v>26816</v>
      </c>
      <c r="P222" s="127">
        <f t="shared" si="19"/>
        <v>45597</v>
      </c>
      <c r="Q222" s="129">
        <v>51</v>
      </c>
      <c r="R222" s="129">
        <v>4</v>
      </c>
    </row>
    <row r="223" spans="1:18" ht="25.5" hidden="1" customHeight="1">
      <c r="A223" s="125">
        <v>7</v>
      </c>
      <c r="B223" s="125">
        <v>1968</v>
      </c>
      <c r="C223" s="203"/>
      <c r="D223" s="125">
        <v>8</v>
      </c>
      <c r="E223" s="125">
        <v>2024</v>
      </c>
      <c r="F223" s="127">
        <f t="shared" si="16"/>
        <v>25020</v>
      </c>
      <c r="G223" s="127">
        <f t="shared" si="17"/>
        <v>45505</v>
      </c>
      <c r="H223" s="128">
        <v>56</v>
      </c>
      <c r="I223" s="128"/>
      <c r="J223" s="125">
        <v>7</v>
      </c>
      <c r="K223" s="125">
        <v>1973</v>
      </c>
      <c r="L223" s="125"/>
      <c r="M223" s="125">
        <v>12</v>
      </c>
      <c r="N223" s="125">
        <v>2024</v>
      </c>
      <c r="O223" s="127">
        <f t="shared" si="18"/>
        <v>26846</v>
      </c>
      <c r="P223" s="127">
        <f t="shared" si="19"/>
        <v>45627</v>
      </c>
      <c r="Q223" s="129">
        <v>51</v>
      </c>
      <c r="R223" s="129">
        <v>4</v>
      </c>
    </row>
    <row r="224" spans="1:18" ht="25.5" hidden="1" customHeight="1">
      <c r="A224" s="125">
        <v>8</v>
      </c>
      <c r="B224" s="125">
        <v>1968</v>
      </c>
      <c r="C224" s="203"/>
      <c r="D224" s="125">
        <v>9</v>
      </c>
      <c r="E224" s="125">
        <v>2024</v>
      </c>
      <c r="F224" s="127">
        <f t="shared" si="16"/>
        <v>25051</v>
      </c>
      <c r="G224" s="127">
        <f t="shared" si="17"/>
        <v>45536</v>
      </c>
      <c r="H224" s="128">
        <v>56</v>
      </c>
      <c r="I224" s="128"/>
      <c r="J224" s="125">
        <v>8</v>
      </c>
      <c r="K224" s="125">
        <v>1973</v>
      </c>
      <c r="L224" s="125"/>
      <c r="M224" s="122">
        <v>1</v>
      </c>
      <c r="N224" s="125">
        <v>2025</v>
      </c>
      <c r="O224" s="127">
        <f t="shared" si="18"/>
        <v>26877</v>
      </c>
      <c r="P224" s="127">
        <f t="shared" si="19"/>
        <v>45658</v>
      </c>
      <c r="Q224" s="129">
        <v>51</v>
      </c>
      <c r="R224" s="129">
        <v>4</v>
      </c>
    </row>
    <row r="225" spans="1:18" ht="25.5" hidden="1" customHeight="1">
      <c r="A225" s="125">
        <v>9</v>
      </c>
      <c r="B225" s="125">
        <v>1968</v>
      </c>
      <c r="C225" s="203"/>
      <c r="D225" s="125">
        <v>10</v>
      </c>
      <c r="E225" s="125">
        <v>2024</v>
      </c>
      <c r="F225" s="127">
        <f t="shared" si="16"/>
        <v>25082</v>
      </c>
      <c r="G225" s="127">
        <f t="shared" si="17"/>
        <v>45566</v>
      </c>
      <c r="H225" s="128">
        <v>56</v>
      </c>
      <c r="I225" s="128"/>
      <c r="J225" s="125">
        <v>9</v>
      </c>
      <c r="K225" s="125">
        <v>1973</v>
      </c>
      <c r="L225" s="125" t="s">
        <v>206</v>
      </c>
      <c r="M225" s="125">
        <v>6</v>
      </c>
      <c r="N225" s="125">
        <v>2025</v>
      </c>
      <c r="O225" s="127">
        <f t="shared" si="18"/>
        <v>26908</v>
      </c>
      <c r="P225" s="127">
        <f t="shared" si="19"/>
        <v>45809</v>
      </c>
      <c r="Q225" s="129">
        <v>51</v>
      </c>
      <c r="R225" s="129">
        <v>8</v>
      </c>
    </row>
    <row r="226" spans="1:18" ht="25.5" hidden="1" customHeight="1">
      <c r="A226" s="125">
        <v>10</v>
      </c>
      <c r="B226" s="125">
        <v>1968</v>
      </c>
      <c r="C226" s="203"/>
      <c r="D226" s="125">
        <v>11</v>
      </c>
      <c r="E226" s="125">
        <v>2024</v>
      </c>
      <c r="F226" s="127">
        <f t="shared" si="16"/>
        <v>25112</v>
      </c>
      <c r="G226" s="127">
        <f t="shared" si="17"/>
        <v>45597</v>
      </c>
      <c r="H226" s="128">
        <v>56</v>
      </c>
      <c r="I226" s="128"/>
      <c r="J226" s="125">
        <v>10</v>
      </c>
      <c r="K226" s="125">
        <v>1973</v>
      </c>
      <c r="L226" s="125"/>
      <c r="M226" s="125">
        <v>7</v>
      </c>
      <c r="N226" s="125">
        <v>2025</v>
      </c>
      <c r="O226" s="127">
        <f t="shared" si="18"/>
        <v>26938</v>
      </c>
      <c r="P226" s="127">
        <f t="shared" si="19"/>
        <v>45839</v>
      </c>
      <c r="Q226" s="129">
        <v>51</v>
      </c>
      <c r="R226" s="129">
        <v>8</v>
      </c>
    </row>
    <row r="227" spans="1:18" ht="25.5" hidden="1" customHeight="1">
      <c r="A227" s="125">
        <v>11</v>
      </c>
      <c r="B227" s="125">
        <v>1968</v>
      </c>
      <c r="C227" s="203"/>
      <c r="D227" s="125">
        <v>12</v>
      </c>
      <c r="E227" s="125">
        <v>2024</v>
      </c>
      <c r="F227" s="127">
        <f t="shared" si="16"/>
        <v>25143</v>
      </c>
      <c r="G227" s="127">
        <f t="shared" si="17"/>
        <v>45627</v>
      </c>
      <c r="H227" s="128">
        <v>56</v>
      </c>
      <c r="I227" s="128"/>
      <c r="J227" s="125">
        <v>11</v>
      </c>
      <c r="K227" s="125">
        <v>1973</v>
      </c>
      <c r="L227" s="125"/>
      <c r="M227" s="125">
        <v>8</v>
      </c>
      <c r="N227" s="125">
        <v>2025</v>
      </c>
      <c r="O227" s="127">
        <f t="shared" si="18"/>
        <v>26969</v>
      </c>
      <c r="P227" s="127">
        <f t="shared" si="19"/>
        <v>45870</v>
      </c>
      <c r="Q227" s="129">
        <v>51</v>
      </c>
      <c r="R227" s="129">
        <v>8</v>
      </c>
    </row>
    <row r="228" spans="1:18" ht="25.5" customHeight="1">
      <c r="A228" s="125">
        <v>12</v>
      </c>
      <c r="B228" s="125">
        <v>1968</v>
      </c>
      <c r="C228" s="203"/>
      <c r="D228" s="125">
        <v>1</v>
      </c>
      <c r="E228" s="125">
        <v>2025</v>
      </c>
      <c r="F228" s="127">
        <f t="shared" si="16"/>
        <v>25173</v>
      </c>
      <c r="G228" s="127">
        <f t="shared" si="17"/>
        <v>45658</v>
      </c>
      <c r="H228" s="128">
        <v>56</v>
      </c>
      <c r="I228" s="128"/>
      <c r="J228" s="125">
        <v>12</v>
      </c>
      <c r="K228" s="125">
        <v>1973</v>
      </c>
      <c r="L228" s="125"/>
      <c r="M228" s="125">
        <v>9</v>
      </c>
      <c r="N228" s="125">
        <v>2025</v>
      </c>
      <c r="O228" s="127">
        <f t="shared" si="18"/>
        <v>26999</v>
      </c>
      <c r="P228" s="127">
        <f t="shared" si="19"/>
        <v>45901</v>
      </c>
      <c r="Q228" s="129">
        <v>51</v>
      </c>
      <c r="R228" s="129">
        <v>8</v>
      </c>
    </row>
    <row r="229" spans="1:18" ht="25.5" customHeight="1">
      <c r="A229" s="125">
        <v>1</v>
      </c>
      <c r="B229" s="125">
        <v>1969</v>
      </c>
      <c r="C229" s="203" t="s">
        <v>188</v>
      </c>
      <c r="D229" s="125">
        <v>5</v>
      </c>
      <c r="E229" s="125">
        <v>2025</v>
      </c>
      <c r="F229" s="127">
        <f t="shared" si="16"/>
        <v>25204</v>
      </c>
      <c r="G229" s="127">
        <f t="shared" si="17"/>
        <v>45778</v>
      </c>
      <c r="H229" s="128">
        <v>56</v>
      </c>
      <c r="I229" s="128">
        <v>3</v>
      </c>
      <c r="J229" s="125">
        <v>1</v>
      </c>
      <c r="K229" s="125">
        <v>1974</v>
      </c>
      <c r="L229" s="125"/>
      <c r="M229" s="125">
        <v>10</v>
      </c>
      <c r="N229" s="125">
        <v>2025</v>
      </c>
      <c r="O229" s="127">
        <f t="shared" si="18"/>
        <v>27030</v>
      </c>
      <c r="P229" s="127">
        <f t="shared" si="19"/>
        <v>45931</v>
      </c>
      <c r="Q229" s="129">
        <v>51</v>
      </c>
      <c r="R229" s="129">
        <v>8</v>
      </c>
    </row>
    <row r="230" spans="1:18" ht="25.5" customHeight="1">
      <c r="A230" s="125">
        <v>2</v>
      </c>
      <c r="B230" s="125">
        <v>1969</v>
      </c>
      <c r="C230" s="203"/>
      <c r="D230" s="125">
        <v>6</v>
      </c>
      <c r="E230" s="125">
        <v>2025</v>
      </c>
      <c r="F230" s="127">
        <f t="shared" si="16"/>
        <v>25235</v>
      </c>
      <c r="G230" s="127">
        <f t="shared" si="17"/>
        <v>45809</v>
      </c>
      <c r="H230" s="128">
        <v>56</v>
      </c>
      <c r="I230" s="128">
        <v>3</v>
      </c>
      <c r="J230" s="125">
        <v>2</v>
      </c>
      <c r="K230" s="125">
        <v>1974</v>
      </c>
      <c r="L230" s="125"/>
      <c r="M230" s="125">
        <v>11</v>
      </c>
      <c r="N230" s="125">
        <v>2025</v>
      </c>
      <c r="O230" s="127">
        <f t="shared" si="18"/>
        <v>27061</v>
      </c>
      <c r="P230" s="127">
        <f t="shared" si="19"/>
        <v>45962</v>
      </c>
      <c r="Q230" s="129">
        <v>51</v>
      </c>
      <c r="R230" s="129">
        <v>8</v>
      </c>
    </row>
    <row r="231" spans="1:18" ht="25.5" customHeight="1">
      <c r="A231" s="125">
        <v>3</v>
      </c>
      <c r="B231" s="125">
        <v>1969</v>
      </c>
      <c r="C231" s="203"/>
      <c r="D231" s="125">
        <v>7</v>
      </c>
      <c r="E231" s="125">
        <v>2025</v>
      </c>
      <c r="F231" s="127">
        <f t="shared" si="16"/>
        <v>25263</v>
      </c>
      <c r="G231" s="127">
        <f t="shared" si="17"/>
        <v>45839</v>
      </c>
      <c r="H231" s="128">
        <v>56</v>
      </c>
      <c r="I231" s="128">
        <v>3</v>
      </c>
      <c r="J231" s="125">
        <v>3</v>
      </c>
      <c r="K231" s="125">
        <v>1974</v>
      </c>
      <c r="L231" s="125"/>
      <c r="M231" s="125">
        <v>12</v>
      </c>
      <c r="N231" s="125">
        <v>2025</v>
      </c>
      <c r="O231" s="127">
        <f t="shared" si="18"/>
        <v>27089</v>
      </c>
      <c r="P231" s="127">
        <f t="shared" si="19"/>
        <v>45992</v>
      </c>
      <c r="Q231" s="129">
        <v>51</v>
      </c>
      <c r="R231" s="129">
        <v>8</v>
      </c>
    </row>
    <row r="232" spans="1:18" ht="25.5" customHeight="1">
      <c r="A232" s="125">
        <v>4</v>
      </c>
      <c r="B232" s="125">
        <v>1969</v>
      </c>
      <c r="C232" s="203"/>
      <c r="D232" s="125">
        <v>8</v>
      </c>
      <c r="E232" s="125">
        <v>2025</v>
      </c>
      <c r="F232" s="127">
        <f t="shared" si="16"/>
        <v>25294</v>
      </c>
      <c r="G232" s="127">
        <f t="shared" si="17"/>
        <v>45870</v>
      </c>
      <c r="H232" s="128">
        <v>56</v>
      </c>
      <c r="I232" s="128">
        <v>3</v>
      </c>
      <c r="J232" s="125">
        <v>4</v>
      </c>
      <c r="K232" s="125">
        <v>1974</v>
      </c>
      <c r="L232" s="125"/>
      <c r="M232" s="122">
        <v>1</v>
      </c>
      <c r="N232" s="125">
        <v>2026</v>
      </c>
      <c r="O232" s="127">
        <f t="shared" si="18"/>
        <v>27120</v>
      </c>
      <c r="P232" s="127">
        <f t="shared" si="19"/>
        <v>46023</v>
      </c>
      <c r="Q232" s="129">
        <v>51</v>
      </c>
      <c r="R232" s="129">
        <v>8</v>
      </c>
    </row>
    <row r="233" spans="1:18" ht="25.5" customHeight="1">
      <c r="A233" s="125">
        <v>5</v>
      </c>
      <c r="B233" s="125">
        <v>1969</v>
      </c>
      <c r="C233" s="203"/>
      <c r="D233" s="125">
        <v>9</v>
      </c>
      <c r="E233" s="125">
        <v>2025</v>
      </c>
      <c r="F233" s="127">
        <f t="shared" si="16"/>
        <v>25324</v>
      </c>
      <c r="G233" s="127">
        <f t="shared" si="17"/>
        <v>45901</v>
      </c>
      <c r="H233" s="128">
        <v>56</v>
      </c>
      <c r="I233" s="128">
        <v>3</v>
      </c>
      <c r="J233" s="125">
        <v>5</v>
      </c>
      <c r="K233" s="125">
        <v>1974</v>
      </c>
      <c r="L233" s="125" t="s">
        <v>209</v>
      </c>
      <c r="M233" s="125">
        <v>6</v>
      </c>
      <c r="N233" s="125">
        <v>2026</v>
      </c>
      <c r="O233" s="127">
        <f t="shared" si="18"/>
        <v>27150</v>
      </c>
      <c r="P233" s="127">
        <f t="shared" si="19"/>
        <v>46174</v>
      </c>
      <c r="Q233" s="129">
        <v>52</v>
      </c>
      <c r="R233" s="129"/>
    </row>
    <row r="234" spans="1:18" ht="25.5" customHeight="1">
      <c r="A234" s="125">
        <v>6</v>
      </c>
      <c r="B234" s="125">
        <v>1969</v>
      </c>
      <c r="C234" s="203"/>
      <c r="D234" s="125">
        <v>10</v>
      </c>
      <c r="E234" s="125">
        <v>2025</v>
      </c>
      <c r="F234" s="127">
        <f t="shared" si="16"/>
        <v>25355</v>
      </c>
      <c r="G234" s="127">
        <f t="shared" si="17"/>
        <v>45931</v>
      </c>
      <c r="H234" s="128">
        <v>56</v>
      </c>
      <c r="I234" s="128">
        <v>3</v>
      </c>
      <c r="J234" s="125">
        <v>6</v>
      </c>
      <c r="K234" s="125">
        <v>1974</v>
      </c>
      <c r="L234" s="125"/>
      <c r="M234" s="125">
        <v>7</v>
      </c>
      <c r="N234" s="125">
        <v>2026</v>
      </c>
      <c r="O234" s="127">
        <f t="shared" si="18"/>
        <v>27181</v>
      </c>
      <c r="P234" s="127">
        <f t="shared" si="19"/>
        <v>46204</v>
      </c>
      <c r="Q234" s="129">
        <v>52</v>
      </c>
      <c r="R234" s="129"/>
    </row>
    <row r="235" spans="1:18" ht="25.5" customHeight="1">
      <c r="A235" s="125">
        <v>7</v>
      </c>
      <c r="B235" s="125">
        <v>1969</v>
      </c>
      <c r="C235" s="203"/>
      <c r="D235" s="125">
        <v>11</v>
      </c>
      <c r="E235" s="125">
        <v>2025</v>
      </c>
      <c r="F235" s="127">
        <f t="shared" si="16"/>
        <v>25385</v>
      </c>
      <c r="G235" s="127">
        <f t="shared" si="17"/>
        <v>45962</v>
      </c>
      <c r="H235" s="128">
        <v>56</v>
      </c>
      <c r="I235" s="128">
        <v>3</v>
      </c>
      <c r="J235" s="125">
        <v>7</v>
      </c>
      <c r="K235" s="125">
        <v>1974</v>
      </c>
      <c r="L235" s="125"/>
      <c r="M235" s="125">
        <v>8</v>
      </c>
      <c r="N235" s="125">
        <v>2026</v>
      </c>
      <c r="O235" s="127">
        <f t="shared" si="18"/>
        <v>27211</v>
      </c>
      <c r="P235" s="127">
        <f t="shared" si="19"/>
        <v>46235</v>
      </c>
      <c r="Q235" s="129">
        <v>52</v>
      </c>
      <c r="R235" s="129"/>
    </row>
    <row r="236" spans="1:18" ht="25.5" customHeight="1">
      <c r="A236" s="125">
        <v>8</v>
      </c>
      <c r="B236" s="125">
        <v>1969</v>
      </c>
      <c r="C236" s="203"/>
      <c r="D236" s="125">
        <v>12</v>
      </c>
      <c r="E236" s="125">
        <v>2025</v>
      </c>
      <c r="F236" s="127">
        <f t="shared" si="16"/>
        <v>25416</v>
      </c>
      <c r="G236" s="127">
        <f t="shared" si="17"/>
        <v>45992</v>
      </c>
      <c r="H236" s="128">
        <v>56</v>
      </c>
      <c r="I236" s="128">
        <v>3</v>
      </c>
      <c r="J236" s="125">
        <v>8</v>
      </c>
      <c r="K236" s="125">
        <v>1974</v>
      </c>
      <c r="L236" s="125"/>
      <c r="M236" s="125">
        <v>9</v>
      </c>
      <c r="N236" s="125">
        <v>2026</v>
      </c>
      <c r="O236" s="127">
        <f t="shared" si="18"/>
        <v>27242</v>
      </c>
      <c r="P236" s="127">
        <f t="shared" si="19"/>
        <v>46266</v>
      </c>
      <c r="Q236" s="129">
        <v>52</v>
      </c>
      <c r="R236" s="129"/>
    </row>
    <row r="237" spans="1:18" ht="25.5" customHeight="1">
      <c r="A237" s="125">
        <v>9</v>
      </c>
      <c r="B237" s="125">
        <v>1969</v>
      </c>
      <c r="C237" s="203"/>
      <c r="D237" s="122">
        <v>1</v>
      </c>
      <c r="E237" s="125">
        <v>2026</v>
      </c>
      <c r="F237" s="127">
        <f t="shared" si="16"/>
        <v>25447</v>
      </c>
      <c r="G237" s="127">
        <f t="shared" si="17"/>
        <v>46023</v>
      </c>
      <c r="H237" s="128">
        <v>56</v>
      </c>
      <c r="I237" s="128">
        <v>3</v>
      </c>
      <c r="J237" s="125">
        <v>9</v>
      </c>
      <c r="K237" s="125">
        <v>1974</v>
      </c>
      <c r="L237" s="125"/>
      <c r="M237" s="125">
        <v>10</v>
      </c>
      <c r="N237" s="125">
        <v>2026</v>
      </c>
      <c r="O237" s="127">
        <f t="shared" si="18"/>
        <v>27273</v>
      </c>
      <c r="P237" s="127">
        <f t="shared" si="19"/>
        <v>46296</v>
      </c>
      <c r="Q237" s="129">
        <v>52</v>
      </c>
      <c r="R237" s="129"/>
    </row>
    <row r="238" spans="1:18" ht="25.5" customHeight="1">
      <c r="A238" s="125">
        <v>10</v>
      </c>
      <c r="B238" s="125">
        <v>1969</v>
      </c>
      <c r="C238" s="203" t="s">
        <v>190</v>
      </c>
      <c r="D238" s="125">
        <v>5</v>
      </c>
      <c r="E238" s="125">
        <v>2026</v>
      </c>
      <c r="F238" s="127">
        <f t="shared" si="16"/>
        <v>25477</v>
      </c>
      <c r="G238" s="127">
        <f t="shared" si="17"/>
        <v>46143</v>
      </c>
      <c r="H238" s="128">
        <v>56</v>
      </c>
      <c r="I238" s="128">
        <v>6</v>
      </c>
      <c r="J238" s="125">
        <v>10</v>
      </c>
      <c r="K238" s="125">
        <v>1974</v>
      </c>
      <c r="L238" s="125"/>
      <c r="M238" s="125">
        <v>11</v>
      </c>
      <c r="N238" s="125">
        <v>2026</v>
      </c>
      <c r="O238" s="127">
        <f t="shared" si="18"/>
        <v>27303</v>
      </c>
      <c r="P238" s="127">
        <f t="shared" si="19"/>
        <v>46327</v>
      </c>
      <c r="Q238" s="129">
        <v>52</v>
      </c>
      <c r="R238" s="129"/>
    </row>
    <row r="239" spans="1:18" ht="25.5" customHeight="1">
      <c r="A239" s="125">
        <v>11</v>
      </c>
      <c r="B239" s="125">
        <v>1969</v>
      </c>
      <c r="C239" s="203"/>
      <c r="D239" s="125">
        <v>6</v>
      </c>
      <c r="E239" s="125">
        <v>2026</v>
      </c>
      <c r="F239" s="127">
        <f t="shared" si="16"/>
        <v>25508</v>
      </c>
      <c r="G239" s="127">
        <f t="shared" si="17"/>
        <v>46174</v>
      </c>
      <c r="H239" s="128">
        <v>56</v>
      </c>
      <c r="I239" s="128">
        <v>6</v>
      </c>
      <c r="J239" s="125">
        <v>11</v>
      </c>
      <c r="K239" s="125">
        <v>1974</v>
      </c>
      <c r="L239" s="125"/>
      <c r="M239" s="125">
        <v>12</v>
      </c>
      <c r="N239" s="125">
        <v>2026</v>
      </c>
      <c r="O239" s="127">
        <f t="shared" si="18"/>
        <v>27334</v>
      </c>
      <c r="P239" s="127">
        <f t="shared" si="19"/>
        <v>46357</v>
      </c>
      <c r="Q239" s="129">
        <v>52</v>
      </c>
      <c r="R239" s="129"/>
    </row>
    <row r="240" spans="1:18" ht="25.5" customHeight="1">
      <c r="A240" s="125">
        <v>12</v>
      </c>
      <c r="B240" s="125">
        <v>1969</v>
      </c>
      <c r="C240" s="203"/>
      <c r="D240" s="125">
        <v>7</v>
      </c>
      <c r="E240" s="125">
        <v>2026</v>
      </c>
      <c r="F240" s="127">
        <f t="shared" si="16"/>
        <v>25538</v>
      </c>
      <c r="G240" s="127">
        <f t="shared" si="17"/>
        <v>46204</v>
      </c>
      <c r="H240" s="128">
        <v>56</v>
      </c>
      <c r="I240" s="128">
        <v>6</v>
      </c>
      <c r="J240" s="125">
        <v>12</v>
      </c>
      <c r="K240" s="125">
        <v>1974</v>
      </c>
      <c r="L240" s="125"/>
      <c r="M240" s="122">
        <v>1</v>
      </c>
      <c r="N240" s="125">
        <v>2027</v>
      </c>
      <c r="O240" s="127">
        <f t="shared" si="18"/>
        <v>27364</v>
      </c>
      <c r="P240" s="127">
        <f t="shared" si="19"/>
        <v>46388</v>
      </c>
      <c r="Q240" s="129">
        <v>52</v>
      </c>
      <c r="R240" s="129"/>
    </row>
    <row r="241" spans="1:18" ht="25.5" customHeight="1">
      <c r="A241" s="125">
        <v>1</v>
      </c>
      <c r="B241" s="125">
        <v>1970</v>
      </c>
      <c r="C241" s="203"/>
      <c r="D241" s="125">
        <v>8</v>
      </c>
      <c r="E241" s="125">
        <v>2026</v>
      </c>
      <c r="F241" s="127">
        <f t="shared" si="16"/>
        <v>25569</v>
      </c>
      <c r="G241" s="127">
        <f t="shared" si="17"/>
        <v>46235</v>
      </c>
      <c r="H241" s="128">
        <v>56</v>
      </c>
      <c r="I241" s="128">
        <v>6</v>
      </c>
      <c r="J241" s="125">
        <v>1</v>
      </c>
      <c r="K241" s="125">
        <v>1975</v>
      </c>
      <c r="L241" s="125" t="s">
        <v>197</v>
      </c>
      <c r="M241" s="125">
        <v>6</v>
      </c>
      <c r="N241" s="125">
        <v>2027</v>
      </c>
      <c r="O241" s="127">
        <f t="shared" si="18"/>
        <v>27395</v>
      </c>
      <c r="P241" s="127">
        <f t="shared" si="19"/>
        <v>46539</v>
      </c>
      <c r="Q241" s="129">
        <v>52</v>
      </c>
      <c r="R241" s="129">
        <v>4</v>
      </c>
    </row>
    <row r="242" spans="1:18" ht="25.5" customHeight="1">
      <c r="A242" s="125">
        <v>2</v>
      </c>
      <c r="B242" s="125">
        <v>1970</v>
      </c>
      <c r="C242" s="203"/>
      <c r="D242" s="125">
        <v>9</v>
      </c>
      <c r="E242" s="125">
        <v>2026</v>
      </c>
      <c r="F242" s="127">
        <f t="shared" si="16"/>
        <v>25600</v>
      </c>
      <c r="G242" s="127">
        <f t="shared" si="17"/>
        <v>46266</v>
      </c>
      <c r="H242" s="128">
        <v>56</v>
      </c>
      <c r="I242" s="128">
        <v>6</v>
      </c>
      <c r="J242" s="125">
        <v>2</v>
      </c>
      <c r="K242" s="125">
        <v>1975</v>
      </c>
      <c r="L242" s="125"/>
      <c r="M242" s="125">
        <v>7</v>
      </c>
      <c r="N242" s="125">
        <v>2027</v>
      </c>
      <c r="O242" s="127">
        <f t="shared" si="18"/>
        <v>27426</v>
      </c>
      <c r="P242" s="127">
        <f t="shared" si="19"/>
        <v>46569</v>
      </c>
      <c r="Q242" s="129">
        <v>52</v>
      </c>
      <c r="R242" s="129">
        <v>4</v>
      </c>
    </row>
    <row r="243" spans="1:18" ht="25.5" customHeight="1">
      <c r="A243" s="125">
        <v>3</v>
      </c>
      <c r="B243" s="125">
        <v>1970</v>
      </c>
      <c r="C243" s="203"/>
      <c r="D243" s="125">
        <v>10</v>
      </c>
      <c r="E243" s="125">
        <v>2026</v>
      </c>
      <c r="F243" s="127">
        <f t="shared" si="16"/>
        <v>25628</v>
      </c>
      <c r="G243" s="127">
        <f t="shared" si="17"/>
        <v>46296</v>
      </c>
      <c r="H243" s="128">
        <v>56</v>
      </c>
      <c r="I243" s="128">
        <v>6</v>
      </c>
      <c r="J243" s="125">
        <v>3</v>
      </c>
      <c r="K243" s="125">
        <v>1975</v>
      </c>
      <c r="L243" s="125"/>
      <c r="M243" s="125">
        <v>8</v>
      </c>
      <c r="N243" s="125">
        <v>2027</v>
      </c>
      <c r="O243" s="127">
        <f t="shared" si="18"/>
        <v>27454</v>
      </c>
      <c r="P243" s="127">
        <f t="shared" si="19"/>
        <v>46600</v>
      </c>
      <c r="Q243" s="129">
        <v>52</v>
      </c>
      <c r="R243" s="129">
        <v>4</v>
      </c>
    </row>
    <row r="244" spans="1:18" ht="25.5" customHeight="1">
      <c r="A244" s="125">
        <v>4</v>
      </c>
      <c r="B244" s="125">
        <v>1970</v>
      </c>
      <c r="C244" s="203"/>
      <c r="D244" s="125">
        <v>11</v>
      </c>
      <c r="E244" s="125">
        <v>2026</v>
      </c>
      <c r="F244" s="127">
        <f t="shared" si="16"/>
        <v>25659</v>
      </c>
      <c r="G244" s="127">
        <f t="shared" si="17"/>
        <v>46327</v>
      </c>
      <c r="H244" s="128">
        <v>56</v>
      </c>
      <c r="I244" s="128">
        <v>6</v>
      </c>
      <c r="J244" s="125">
        <v>4</v>
      </c>
      <c r="K244" s="125">
        <v>1975</v>
      </c>
      <c r="L244" s="125"/>
      <c r="M244" s="125">
        <v>9</v>
      </c>
      <c r="N244" s="125">
        <v>2027</v>
      </c>
      <c r="O244" s="127">
        <f t="shared" si="18"/>
        <v>27485</v>
      </c>
      <c r="P244" s="127">
        <f t="shared" si="19"/>
        <v>46631</v>
      </c>
      <c r="Q244" s="129">
        <v>52</v>
      </c>
      <c r="R244" s="129">
        <v>4</v>
      </c>
    </row>
    <row r="245" spans="1:18" ht="25.5" customHeight="1">
      <c r="A245" s="125">
        <v>5</v>
      </c>
      <c r="B245" s="125">
        <v>1970</v>
      </c>
      <c r="C245" s="203"/>
      <c r="D245" s="125">
        <v>12</v>
      </c>
      <c r="E245" s="125">
        <v>2026</v>
      </c>
      <c r="F245" s="127">
        <f t="shared" si="16"/>
        <v>25689</v>
      </c>
      <c r="G245" s="127">
        <f t="shared" si="17"/>
        <v>46357</v>
      </c>
      <c r="H245" s="128">
        <v>56</v>
      </c>
      <c r="I245" s="128">
        <v>6</v>
      </c>
      <c r="J245" s="125">
        <v>5</v>
      </c>
      <c r="K245" s="125">
        <v>1975</v>
      </c>
      <c r="L245" s="125"/>
      <c r="M245" s="125">
        <v>10</v>
      </c>
      <c r="N245" s="125">
        <v>2027</v>
      </c>
      <c r="O245" s="127">
        <f t="shared" si="18"/>
        <v>27515</v>
      </c>
      <c r="P245" s="127">
        <f t="shared" si="19"/>
        <v>46661</v>
      </c>
      <c r="Q245" s="129">
        <v>52</v>
      </c>
      <c r="R245" s="129">
        <v>4</v>
      </c>
    </row>
    <row r="246" spans="1:18" ht="25.5" customHeight="1">
      <c r="A246" s="125">
        <v>6</v>
      </c>
      <c r="B246" s="125">
        <v>1970</v>
      </c>
      <c r="C246" s="203"/>
      <c r="D246" s="122">
        <v>1</v>
      </c>
      <c r="E246" s="125">
        <v>2027</v>
      </c>
      <c r="F246" s="127">
        <f t="shared" si="16"/>
        <v>25720</v>
      </c>
      <c r="G246" s="127">
        <f t="shared" si="17"/>
        <v>46388</v>
      </c>
      <c r="H246" s="128">
        <v>56</v>
      </c>
      <c r="I246" s="128">
        <v>6</v>
      </c>
      <c r="J246" s="125">
        <v>6</v>
      </c>
      <c r="K246" s="125">
        <v>1975</v>
      </c>
      <c r="L246" s="125"/>
      <c r="M246" s="125">
        <v>11</v>
      </c>
      <c r="N246" s="125">
        <v>2027</v>
      </c>
      <c r="O246" s="127">
        <f t="shared" si="18"/>
        <v>27546</v>
      </c>
      <c r="P246" s="127">
        <f t="shared" si="19"/>
        <v>46692</v>
      </c>
      <c r="Q246" s="129">
        <v>52</v>
      </c>
      <c r="R246" s="129">
        <v>4</v>
      </c>
    </row>
    <row r="247" spans="1:18" ht="25.5" customHeight="1">
      <c r="A247" s="125">
        <v>7</v>
      </c>
      <c r="B247" s="125">
        <v>1970</v>
      </c>
      <c r="C247" s="203" t="s">
        <v>192</v>
      </c>
      <c r="D247" s="125">
        <v>5</v>
      </c>
      <c r="E247" s="125">
        <v>2027</v>
      </c>
      <c r="F247" s="127">
        <f t="shared" si="16"/>
        <v>25750</v>
      </c>
      <c r="G247" s="127">
        <f t="shared" si="17"/>
        <v>46508</v>
      </c>
      <c r="H247" s="128">
        <v>56</v>
      </c>
      <c r="I247" s="128">
        <v>9</v>
      </c>
      <c r="J247" s="125">
        <v>7</v>
      </c>
      <c r="K247" s="125">
        <v>1975</v>
      </c>
      <c r="L247" s="125"/>
      <c r="M247" s="125">
        <v>12</v>
      </c>
      <c r="N247" s="125">
        <v>2027</v>
      </c>
      <c r="O247" s="127">
        <f t="shared" si="18"/>
        <v>27576</v>
      </c>
      <c r="P247" s="127">
        <f t="shared" si="19"/>
        <v>46722</v>
      </c>
      <c r="Q247" s="129">
        <v>52</v>
      </c>
      <c r="R247" s="129">
        <v>4</v>
      </c>
    </row>
    <row r="248" spans="1:18" ht="25.5" customHeight="1">
      <c r="A248" s="125">
        <v>8</v>
      </c>
      <c r="B248" s="125">
        <v>1970</v>
      </c>
      <c r="C248" s="203"/>
      <c r="D248" s="125">
        <v>6</v>
      </c>
      <c r="E248" s="125">
        <v>2027</v>
      </c>
      <c r="F248" s="127">
        <f t="shared" si="16"/>
        <v>25781</v>
      </c>
      <c r="G248" s="127">
        <f t="shared" si="17"/>
        <v>46539</v>
      </c>
      <c r="H248" s="128">
        <v>56</v>
      </c>
      <c r="I248" s="128">
        <v>9</v>
      </c>
      <c r="J248" s="125">
        <v>8</v>
      </c>
      <c r="K248" s="125">
        <v>1975</v>
      </c>
      <c r="L248" s="125"/>
      <c r="M248" s="122">
        <v>1</v>
      </c>
      <c r="N248" s="125">
        <v>2028</v>
      </c>
      <c r="O248" s="127">
        <f t="shared" si="18"/>
        <v>27607</v>
      </c>
      <c r="P248" s="127">
        <f t="shared" si="19"/>
        <v>46753</v>
      </c>
      <c r="Q248" s="129">
        <v>52</v>
      </c>
      <c r="R248" s="129">
        <v>4</v>
      </c>
    </row>
    <row r="249" spans="1:18" ht="25.5" customHeight="1">
      <c r="A249" s="125">
        <v>9</v>
      </c>
      <c r="B249" s="125">
        <v>1970</v>
      </c>
      <c r="C249" s="203"/>
      <c r="D249" s="125">
        <v>7</v>
      </c>
      <c r="E249" s="125">
        <v>2027</v>
      </c>
      <c r="F249" s="127">
        <f t="shared" si="16"/>
        <v>25812</v>
      </c>
      <c r="G249" s="127">
        <f t="shared" si="17"/>
        <v>46569</v>
      </c>
      <c r="H249" s="128">
        <v>56</v>
      </c>
      <c r="I249" s="128">
        <v>9</v>
      </c>
      <c r="J249" s="125">
        <v>9</v>
      </c>
      <c r="K249" s="125">
        <v>1975</v>
      </c>
      <c r="L249" s="125" t="s">
        <v>199</v>
      </c>
      <c r="M249" s="125">
        <v>6</v>
      </c>
      <c r="N249" s="125">
        <v>2028</v>
      </c>
      <c r="O249" s="127">
        <f t="shared" si="18"/>
        <v>27638</v>
      </c>
      <c r="P249" s="127">
        <f t="shared" si="19"/>
        <v>46905</v>
      </c>
      <c r="Q249" s="129">
        <v>52</v>
      </c>
      <c r="R249" s="129">
        <v>8</v>
      </c>
    </row>
    <row r="250" spans="1:18" ht="25.5" customHeight="1">
      <c r="A250" s="125">
        <v>10</v>
      </c>
      <c r="B250" s="125">
        <v>1970</v>
      </c>
      <c r="C250" s="203"/>
      <c r="D250" s="125">
        <v>8</v>
      </c>
      <c r="E250" s="125">
        <v>2027</v>
      </c>
      <c r="F250" s="127">
        <f t="shared" si="16"/>
        <v>25842</v>
      </c>
      <c r="G250" s="127">
        <f t="shared" si="17"/>
        <v>46600</v>
      </c>
      <c r="H250" s="128">
        <v>56</v>
      </c>
      <c r="I250" s="128">
        <v>9</v>
      </c>
      <c r="J250" s="125">
        <v>10</v>
      </c>
      <c r="K250" s="125">
        <v>1975</v>
      </c>
      <c r="L250" s="125"/>
      <c r="M250" s="125">
        <v>7</v>
      </c>
      <c r="N250" s="125">
        <v>2028</v>
      </c>
      <c r="O250" s="127">
        <f t="shared" si="18"/>
        <v>27668</v>
      </c>
      <c r="P250" s="127">
        <f t="shared" si="19"/>
        <v>46935</v>
      </c>
      <c r="Q250" s="129">
        <v>52</v>
      </c>
      <c r="R250" s="129">
        <v>8</v>
      </c>
    </row>
    <row r="251" spans="1:18" ht="25.5" customHeight="1">
      <c r="A251" s="125">
        <v>11</v>
      </c>
      <c r="B251" s="125">
        <v>1970</v>
      </c>
      <c r="C251" s="203"/>
      <c r="D251" s="125">
        <v>9</v>
      </c>
      <c r="E251" s="125">
        <v>2027</v>
      </c>
      <c r="F251" s="127">
        <f t="shared" si="16"/>
        <v>25873</v>
      </c>
      <c r="G251" s="127">
        <f t="shared" si="17"/>
        <v>46631</v>
      </c>
      <c r="H251" s="128">
        <v>56</v>
      </c>
      <c r="I251" s="128">
        <v>9</v>
      </c>
      <c r="J251" s="125">
        <v>11</v>
      </c>
      <c r="K251" s="125">
        <v>1975</v>
      </c>
      <c r="L251" s="125"/>
      <c r="M251" s="125">
        <v>8</v>
      </c>
      <c r="N251" s="125">
        <v>2028</v>
      </c>
      <c r="O251" s="127">
        <f t="shared" si="18"/>
        <v>27699</v>
      </c>
      <c r="P251" s="127">
        <f t="shared" si="19"/>
        <v>46966</v>
      </c>
      <c r="Q251" s="129">
        <v>52</v>
      </c>
      <c r="R251" s="129">
        <v>8</v>
      </c>
    </row>
    <row r="252" spans="1:18" ht="25.5" customHeight="1">
      <c r="A252" s="125">
        <v>12</v>
      </c>
      <c r="B252" s="125">
        <v>1970</v>
      </c>
      <c r="C252" s="203"/>
      <c r="D252" s="125">
        <v>10</v>
      </c>
      <c r="E252" s="125">
        <v>2027</v>
      </c>
      <c r="F252" s="127">
        <f t="shared" si="16"/>
        <v>25903</v>
      </c>
      <c r="G252" s="127">
        <f t="shared" si="17"/>
        <v>46661</v>
      </c>
      <c r="H252" s="128">
        <v>56</v>
      </c>
      <c r="I252" s="128">
        <v>9</v>
      </c>
      <c r="J252" s="125">
        <v>12</v>
      </c>
      <c r="K252" s="125">
        <v>1975</v>
      </c>
      <c r="L252" s="125"/>
      <c r="M252" s="125">
        <v>9</v>
      </c>
      <c r="N252" s="125">
        <v>2028</v>
      </c>
      <c r="O252" s="127">
        <f t="shared" si="18"/>
        <v>27729</v>
      </c>
      <c r="P252" s="127">
        <f t="shared" si="19"/>
        <v>46997</v>
      </c>
      <c r="Q252" s="129">
        <v>52</v>
      </c>
      <c r="R252" s="129">
        <v>8</v>
      </c>
    </row>
    <row r="253" spans="1:18" ht="25.5" customHeight="1">
      <c r="A253" s="125">
        <v>1</v>
      </c>
      <c r="B253" s="125">
        <v>1971</v>
      </c>
      <c r="C253" s="203"/>
      <c r="D253" s="125">
        <v>11</v>
      </c>
      <c r="E253" s="125">
        <v>2027</v>
      </c>
      <c r="F253" s="127">
        <f t="shared" si="16"/>
        <v>25934</v>
      </c>
      <c r="G253" s="127">
        <f t="shared" si="17"/>
        <v>46692</v>
      </c>
      <c r="H253" s="128">
        <v>56</v>
      </c>
      <c r="I253" s="128">
        <v>9</v>
      </c>
      <c r="J253" s="125">
        <v>1</v>
      </c>
      <c r="K253" s="125">
        <v>1976</v>
      </c>
      <c r="L253" s="125"/>
      <c r="M253" s="125">
        <v>10</v>
      </c>
      <c r="N253" s="125">
        <v>2028</v>
      </c>
      <c r="O253" s="127">
        <f t="shared" si="18"/>
        <v>27760</v>
      </c>
      <c r="P253" s="127">
        <f t="shared" si="19"/>
        <v>47027</v>
      </c>
      <c r="Q253" s="129">
        <v>52</v>
      </c>
      <c r="R253" s="129">
        <v>8</v>
      </c>
    </row>
    <row r="254" spans="1:18" ht="25.5" customHeight="1">
      <c r="A254" s="125">
        <v>2</v>
      </c>
      <c r="B254" s="125">
        <v>1971</v>
      </c>
      <c r="C254" s="203"/>
      <c r="D254" s="125">
        <v>12</v>
      </c>
      <c r="E254" s="125">
        <v>2027</v>
      </c>
      <c r="F254" s="127">
        <f t="shared" si="16"/>
        <v>25965</v>
      </c>
      <c r="G254" s="127">
        <f t="shared" si="17"/>
        <v>46722</v>
      </c>
      <c r="H254" s="128">
        <v>56</v>
      </c>
      <c r="I254" s="128">
        <v>9</v>
      </c>
      <c r="J254" s="125">
        <v>2</v>
      </c>
      <c r="K254" s="125">
        <v>1976</v>
      </c>
      <c r="L254" s="125"/>
      <c r="M254" s="125">
        <v>11</v>
      </c>
      <c r="N254" s="125">
        <v>2028</v>
      </c>
      <c r="O254" s="127">
        <f t="shared" si="18"/>
        <v>27791</v>
      </c>
      <c r="P254" s="127">
        <f t="shared" si="19"/>
        <v>47058</v>
      </c>
      <c r="Q254" s="129">
        <v>52</v>
      </c>
      <c r="R254" s="129">
        <v>8</v>
      </c>
    </row>
    <row r="255" spans="1:18" ht="25.5" customHeight="1">
      <c r="A255" s="125">
        <v>3</v>
      </c>
      <c r="B255" s="125">
        <v>1971</v>
      </c>
      <c r="C255" s="203"/>
      <c r="D255" s="125">
        <v>1</v>
      </c>
      <c r="E255" s="125">
        <v>2028</v>
      </c>
      <c r="F255" s="127">
        <f t="shared" si="16"/>
        <v>25993</v>
      </c>
      <c r="G255" s="127">
        <f t="shared" si="17"/>
        <v>46753</v>
      </c>
      <c r="H255" s="128">
        <v>56</v>
      </c>
      <c r="I255" s="128">
        <v>9</v>
      </c>
      <c r="J255" s="125">
        <v>3</v>
      </c>
      <c r="K255" s="125">
        <v>1976</v>
      </c>
      <c r="L255" s="125"/>
      <c r="M255" s="125">
        <v>12</v>
      </c>
      <c r="N255" s="125">
        <v>2028</v>
      </c>
      <c r="O255" s="127">
        <f t="shared" si="18"/>
        <v>27820</v>
      </c>
      <c r="P255" s="127">
        <f t="shared" si="19"/>
        <v>47088</v>
      </c>
      <c r="Q255" s="129">
        <v>52</v>
      </c>
      <c r="R255" s="129">
        <v>8</v>
      </c>
    </row>
    <row r="256" spans="1:18" ht="25.5" customHeight="1">
      <c r="A256" s="203" t="s">
        <v>193</v>
      </c>
      <c r="B256" s="203"/>
      <c r="C256" s="125" t="s">
        <v>150</v>
      </c>
      <c r="D256" s="203" t="s">
        <v>240</v>
      </c>
      <c r="E256" s="203"/>
      <c r="F256" s="127">
        <v>26024</v>
      </c>
      <c r="G256" s="127">
        <f>EOMONTH(EDATE(F256,57*12),0)+1</f>
        <v>46874</v>
      </c>
      <c r="H256" s="128">
        <v>57</v>
      </c>
      <c r="I256" s="128"/>
      <c r="J256" s="125">
        <v>4</v>
      </c>
      <c r="K256" s="125">
        <v>1976</v>
      </c>
      <c r="L256" s="125"/>
      <c r="M256" s="122">
        <v>1</v>
      </c>
      <c r="N256" s="125">
        <v>2029</v>
      </c>
      <c r="O256" s="127">
        <f t="shared" si="18"/>
        <v>27851</v>
      </c>
      <c r="P256" s="127">
        <f t="shared" si="19"/>
        <v>47119</v>
      </c>
      <c r="Q256" s="129">
        <v>52</v>
      </c>
      <c r="R256" s="129">
        <v>8</v>
      </c>
    </row>
    <row r="257" spans="1:18" ht="25.5" customHeight="1">
      <c r="A257" s="204"/>
      <c r="B257" s="204"/>
      <c r="C257" s="204"/>
      <c r="D257" s="204"/>
      <c r="E257" s="204"/>
      <c r="F257" s="127">
        <f>EDATE(F256,1)</f>
        <v>26054</v>
      </c>
      <c r="G257" s="127">
        <f>EOMONTH(EDATE(F257,57*12),0)+1</f>
        <v>46905</v>
      </c>
      <c r="H257" s="128">
        <v>57</v>
      </c>
      <c r="I257" s="128"/>
      <c r="J257" s="125">
        <v>5</v>
      </c>
      <c r="K257" s="125">
        <v>1976</v>
      </c>
      <c r="L257" s="125" t="s">
        <v>202</v>
      </c>
      <c r="M257" s="125">
        <v>6</v>
      </c>
      <c r="N257" s="125">
        <v>2029</v>
      </c>
      <c r="O257" s="127">
        <f t="shared" si="18"/>
        <v>27881</v>
      </c>
      <c r="P257" s="127">
        <f t="shared" si="19"/>
        <v>47270</v>
      </c>
      <c r="Q257" s="129">
        <v>53</v>
      </c>
      <c r="R257" s="129"/>
    </row>
    <row r="258" spans="1:18" ht="25.5" customHeight="1">
      <c r="A258" s="204"/>
      <c r="B258" s="204"/>
      <c r="C258" s="204"/>
      <c r="D258" s="204"/>
      <c r="E258" s="204"/>
      <c r="F258" s="127">
        <f t="shared" ref="F258:F321" si="20">EDATE(F257,1)</f>
        <v>26085</v>
      </c>
      <c r="G258" s="127">
        <f t="shared" ref="G258:G321" si="21">EOMONTH(EDATE(F258,57*12),0)+1</f>
        <v>46935</v>
      </c>
      <c r="H258" s="128">
        <v>57</v>
      </c>
      <c r="I258" s="128"/>
      <c r="J258" s="125">
        <v>6</v>
      </c>
      <c r="K258" s="125">
        <v>1976</v>
      </c>
      <c r="L258" s="125"/>
      <c r="M258" s="125">
        <v>7</v>
      </c>
      <c r="N258" s="125">
        <v>2029</v>
      </c>
      <c r="O258" s="127">
        <f t="shared" ref="O258:O304" si="22">DATE(K258,J258,1)</f>
        <v>27912</v>
      </c>
      <c r="P258" s="127">
        <f t="shared" ref="P258:P304" si="23">DATE(N258,M258,1)</f>
        <v>47300</v>
      </c>
      <c r="Q258" s="129">
        <v>53</v>
      </c>
      <c r="R258" s="129"/>
    </row>
    <row r="259" spans="1:18" ht="25.5" customHeight="1">
      <c r="A259" s="204"/>
      <c r="B259" s="204"/>
      <c r="C259" s="204"/>
      <c r="D259" s="204"/>
      <c r="E259" s="204"/>
      <c r="F259" s="127">
        <f t="shared" si="20"/>
        <v>26115</v>
      </c>
      <c r="G259" s="127">
        <f t="shared" si="21"/>
        <v>46966</v>
      </c>
      <c r="H259" s="128">
        <v>57</v>
      </c>
      <c r="I259" s="128"/>
      <c r="J259" s="125">
        <v>7</v>
      </c>
      <c r="K259" s="125">
        <v>1976</v>
      </c>
      <c r="L259" s="125"/>
      <c r="M259" s="125">
        <v>8</v>
      </c>
      <c r="N259" s="125">
        <v>2029</v>
      </c>
      <c r="O259" s="127">
        <f t="shared" si="22"/>
        <v>27942</v>
      </c>
      <c r="P259" s="127">
        <f t="shared" si="23"/>
        <v>47331</v>
      </c>
      <c r="Q259" s="129">
        <v>53</v>
      </c>
      <c r="R259" s="129"/>
    </row>
    <row r="260" spans="1:18" ht="25.5" customHeight="1">
      <c r="A260" s="204"/>
      <c r="B260" s="204"/>
      <c r="C260" s="204"/>
      <c r="D260" s="204"/>
      <c r="E260" s="204"/>
      <c r="F260" s="127">
        <f t="shared" si="20"/>
        <v>26146</v>
      </c>
      <c r="G260" s="127">
        <f t="shared" si="21"/>
        <v>46997</v>
      </c>
      <c r="H260" s="128">
        <v>57</v>
      </c>
      <c r="I260" s="128"/>
      <c r="J260" s="125">
        <v>8</v>
      </c>
      <c r="K260" s="125">
        <v>1976</v>
      </c>
      <c r="L260" s="125"/>
      <c r="M260" s="125">
        <v>9</v>
      </c>
      <c r="N260" s="125">
        <v>2029</v>
      </c>
      <c r="O260" s="127">
        <f t="shared" si="22"/>
        <v>27973</v>
      </c>
      <c r="P260" s="127">
        <f t="shared" si="23"/>
        <v>47362</v>
      </c>
      <c r="Q260" s="129">
        <v>53</v>
      </c>
      <c r="R260" s="129"/>
    </row>
    <row r="261" spans="1:18" ht="25.5" customHeight="1">
      <c r="A261" s="204"/>
      <c r="B261" s="204"/>
      <c r="C261" s="204"/>
      <c r="D261" s="204"/>
      <c r="E261" s="204"/>
      <c r="F261" s="127">
        <f t="shared" si="20"/>
        <v>26177</v>
      </c>
      <c r="G261" s="127">
        <f t="shared" si="21"/>
        <v>47027</v>
      </c>
      <c r="H261" s="128">
        <v>57</v>
      </c>
      <c r="I261" s="128"/>
      <c r="J261" s="125">
        <v>9</v>
      </c>
      <c r="K261" s="125">
        <v>1976</v>
      </c>
      <c r="L261" s="125"/>
      <c r="M261" s="125">
        <v>10</v>
      </c>
      <c r="N261" s="125">
        <v>2029</v>
      </c>
      <c r="O261" s="127">
        <f t="shared" si="22"/>
        <v>28004</v>
      </c>
      <c r="P261" s="127">
        <f t="shared" si="23"/>
        <v>47392</v>
      </c>
      <c r="Q261" s="129">
        <v>53</v>
      </c>
      <c r="R261" s="129"/>
    </row>
    <row r="262" spans="1:18" ht="25.5" customHeight="1">
      <c r="A262" s="204"/>
      <c r="B262" s="204"/>
      <c r="C262" s="204"/>
      <c r="D262" s="204"/>
      <c r="E262" s="204"/>
      <c r="F262" s="127">
        <f t="shared" si="20"/>
        <v>26207</v>
      </c>
      <c r="G262" s="127">
        <f t="shared" si="21"/>
        <v>47058</v>
      </c>
      <c r="H262" s="128">
        <v>57</v>
      </c>
      <c r="I262" s="128"/>
      <c r="J262" s="125">
        <v>10</v>
      </c>
      <c r="K262" s="125">
        <v>1976</v>
      </c>
      <c r="L262" s="125"/>
      <c r="M262" s="125">
        <v>11</v>
      </c>
      <c r="N262" s="125">
        <v>2029</v>
      </c>
      <c r="O262" s="127">
        <f t="shared" si="22"/>
        <v>28034</v>
      </c>
      <c r="P262" s="127">
        <f t="shared" si="23"/>
        <v>47423</v>
      </c>
      <c r="Q262" s="129">
        <v>53</v>
      </c>
      <c r="R262" s="129"/>
    </row>
    <row r="263" spans="1:18" ht="25.5" customHeight="1">
      <c r="A263" s="204"/>
      <c r="B263" s="204"/>
      <c r="C263" s="204"/>
      <c r="D263" s="204"/>
      <c r="E263" s="204"/>
      <c r="F263" s="127">
        <f t="shared" si="20"/>
        <v>26238</v>
      </c>
      <c r="G263" s="127">
        <f t="shared" si="21"/>
        <v>47088</v>
      </c>
      <c r="H263" s="128">
        <v>57</v>
      </c>
      <c r="I263" s="128"/>
      <c r="J263" s="125">
        <v>11</v>
      </c>
      <c r="K263" s="125">
        <v>1976</v>
      </c>
      <c r="L263" s="125"/>
      <c r="M263" s="125">
        <v>12</v>
      </c>
      <c r="N263" s="125">
        <v>2029</v>
      </c>
      <c r="O263" s="127">
        <f t="shared" si="22"/>
        <v>28065</v>
      </c>
      <c r="P263" s="127">
        <f t="shared" si="23"/>
        <v>47453</v>
      </c>
      <c r="Q263" s="129">
        <v>53</v>
      </c>
      <c r="R263" s="129"/>
    </row>
    <row r="264" spans="1:18" ht="25.5" customHeight="1">
      <c r="A264" s="204"/>
      <c r="B264" s="204"/>
      <c r="C264" s="204"/>
      <c r="D264" s="204"/>
      <c r="E264" s="204"/>
      <c r="F264" s="127">
        <f t="shared" si="20"/>
        <v>26268</v>
      </c>
      <c r="G264" s="127">
        <f t="shared" si="21"/>
        <v>47119</v>
      </c>
      <c r="H264" s="128">
        <v>57</v>
      </c>
      <c r="I264" s="128"/>
      <c r="J264" s="125">
        <v>12</v>
      </c>
      <c r="K264" s="125">
        <v>1976</v>
      </c>
      <c r="L264" s="125"/>
      <c r="M264" s="122">
        <v>1</v>
      </c>
      <c r="N264" s="125">
        <v>2030</v>
      </c>
      <c r="O264" s="127">
        <f t="shared" si="22"/>
        <v>28095</v>
      </c>
      <c r="P264" s="127">
        <f t="shared" si="23"/>
        <v>47484</v>
      </c>
      <c r="Q264" s="129">
        <v>53</v>
      </c>
      <c r="R264" s="129"/>
    </row>
    <row r="265" spans="1:18" ht="25.5" customHeight="1">
      <c r="A265" s="204"/>
      <c r="B265" s="204"/>
      <c r="C265" s="204"/>
      <c r="D265" s="204"/>
      <c r="E265" s="204"/>
      <c r="F265" s="127">
        <f t="shared" si="20"/>
        <v>26299</v>
      </c>
      <c r="G265" s="127">
        <f t="shared" si="21"/>
        <v>47150</v>
      </c>
      <c r="H265" s="128">
        <v>57</v>
      </c>
      <c r="I265" s="128"/>
      <c r="J265" s="125">
        <v>1</v>
      </c>
      <c r="K265" s="125">
        <v>1977</v>
      </c>
      <c r="L265" s="125" t="s">
        <v>205</v>
      </c>
      <c r="M265" s="125">
        <v>6</v>
      </c>
      <c r="N265" s="125">
        <v>2030</v>
      </c>
      <c r="O265" s="127">
        <f t="shared" si="22"/>
        <v>28126</v>
      </c>
      <c r="P265" s="127">
        <f t="shared" si="23"/>
        <v>47635</v>
      </c>
      <c r="Q265" s="129">
        <v>53</v>
      </c>
      <c r="R265" s="129">
        <v>4</v>
      </c>
    </row>
    <row r="266" spans="1:18" ht="25.5" customHeight="1">
      <c r="A266" s="204"/>
      <c r="B266" s="204"/>
      <c r="C266" s="204"/>
      <c r="D266" s="204"/>
      <c r="E266" s="204"/>
      <c r="F266" s="127">
        <f t="shared" si="20"/>
        <v>26330</v>
      </c>
      <c r="G266" s="127">
        <f t="shared" si="21"/>
        <v>47178</v>
      </c>
      <c r="H266" s="128">
        <v>57</v>
      </c>
      <c r="I266" s="128"/>
      <c r="J266" s="125">
        <v>2</v>
      </c>
      <c r="K266" s="125">
        <v>1977</v>
      </c>
      <c r="L266" s="125"/>
      <c r="M266" s="125">
        <v>7</v>
      </c>
      <c r="N266" s="125">
        <v>2030</v>
      </c>
      <c r="O266" s="127">
        <f t="shared" si="22"/>
        <v>28157</v>
      </c>
      <c r="P266" s="127">
        <f t="shared" si="23"/>
        <v>47665</v>
      </c>
      <c r="Q266" s="129">
        <v>53</v>
      </c>
      <c r="R266" s="129">
        <v>4</v>
      </c>
    </row>
    <row r="267" spans="1:18" ht="25.5" customHeight="1">
      <c r="A267" s="204"/>
      <c r="B267" s="204"/>
      <c r="C267" s="204"/>
      <c r="D267" s="204"/>
      <c r="E267" s="204"/>
      <c r="F267" s="127">
        <f t="shared" si="20"/>
        <v>26359</v>
      </c>
      <c r="G267" s="127">
        <f t="shared" si="21"/>
        <v>47209</v>
      </c>
      <c r="H267" s="128">
        <v>57</v>
      </c>
      <c r="I267" s="128"/>
      <c r="J267" s="125">
        <v>3</v>
      </c>
      <c r="K267" s="125">
        <v>1977</v>
      </c>
      <c r="L267" s="125"/>
      <c r="M267" s="125">
        <v>8</v>
      </c>
      <c r="N267" s="125">
        <v>2030</v>
      </c>
      <c r="O267" s="127">
        <f t="shared" si="22"/>
        <v>28185</v>
      </c>
      <c r="P267" s="127">
        <f t="shared" si="23"/>
        <v>47696</v>
      </c>
      <c r="Q267" s="129">
        <v>53</v>
      </c>
      <c r="R267" s="129">
        <v>4</v>
      </c>
    </row>
    <row r="268" spans="1:18" ht="25.5" customHeight="1">
      <c r="A268" s="204"/>
      <c r="B268" s="204"/>
      <c r="C268" s="204"/>
      <c r="D268" s="204"/>
      <c r="E268" s="204"/>
      <c r="F268" s="127">
        <f t="shared" si="20"/>
        <v>26390</v>
      </c>
      <c r="G268" s="127">
        <f t="shared" si="21"/>
        <v>47239</v>
      </c>
      <c r="H268" s="128">
        <v>57</v>
      </c>
      <c r="I268" s="128"/>
      <c r="J268" s="125">
        <v>4</v>
      </c>
      <c r="K268" s="125">
        <v>1977</v>
      </c>
      <c r="L268" s="125"/>
      <c r="M268" s="125">
        <v>9</v>
      </c>
      <c r="N268" s="125">
        <v>2030</v>
      </c>
      <c r="O268" s="127">
        <f t="shared" si="22"/>
        <v>28216</v>
      </c>
      <c r="P268" s="127">
        <f t="shared" si="23"/>
        <v>47727</v>
      </c>
      <c r="Q268" s="129">
        <v>53</v>
      </c>
      <c r="R268" s="129">
        <v>4</v>
      </c>
    </row>
    <row r="269" spans="1:18" ht="25.5" customHeight="1">
      <c r="A269" s="204"/>
      <c r="B269" s="204"/>
      <c r="C269" s="204"/>
      <c r="D269" s="204"/>
      <c r="E269" s="204"/>
      <c r="F269" s="127">
        <f t="shared" si="20"/>
        <v>26420</v>
      </c>
      <c r="G269" s="127">
        <f t="shared" si="21"/>
        <v>47270</v>
      </c>
      <c r="H269" s="128">
        <v>57</v>
      </c>
      <c r="I269" s="128"/>
      <c r="J269" s="125">
        <v>5</v>
      </c>
      <c r="K269" s="125">
        <v>1977</v>
      </c>
      <c r="L269" s="125"/>
      <c r="M269" s="125">
        <v>10</v>
      </c>
      <c r="N269" s="125">
        <v>2030</v>
      </c>
      <c r="O269" s="127">
        <f t="shared" si="22"/>
        <v>28246</v>
      </c>
      <c r="P269" s="127">
        <f t="shared" si="23"/>
        <v>47757</v>
      </c>
      <c r="Q269" s="129">
        <v>53</v>
      </c>
      <c r="R269" s="129">
        <v>4</v>
      </c>
    </row>
    <row r="270" spans="1:18" ht="25.5" customHeight="1">
      <c r="A270" s="204"/>
      <c r="B270" s="204"/>
      <c r="C270" s="204"/>
      <c r="D270" s="204"/>
      <c r="E270" s="204"/>
      <c r="F270" s="127">
        <f t="shared" si="20"/>
        <v>26451</v>
      </c>
      <c r="G270" s="127">
        <f t="shared" si="21"/>
        <v>47300</v>
      </c>
      <c r="H270" s="128">
        <v>57</v>
      </c>
      <c r="I270" s="128"/>
      <c r="J270" s="125">
        <v>6</v>
      </c>
      <c r="K270" s="125">
        <v>1977</v>
      </c>
      <c r="L270" s="125"/>
      <c r="M270" s="125">
        <v>11</v>
      </c>
      <c r="N270" s="125">
        <v>2030</v>
      </c>
      <c r="O270" s="127">
        <f t="shared" si="22"/>
        <v>28277</v>
      </c>
      <c r="P270" s="127">
        <f t="shared" si="23"/>
        <v>47788</v>
      </c>
      <c r="Q270" s="129">
        <v>53</v>
      </c>
      <c r="R270" s="129">
        <v>4</v>
      </c>
    </row>
    <row r="271" spans="1:18" ht="25.5" customHeight="1">
      <c r="A271" s="204"/>
      <c r="B271" s="204"/>
      <c r="C271" s="204"/>
      <c r="D271" s="204"/>
      <c r="E271" s="204"/>
      <c r="F271" s="127">
        <f t="shared" si="20"/>
        <v>26481</v>
      </c>
      <c r="G271" s="127">
        <f t="shared" si="21"/>
        <v>47331</v>
      </c>
      <c r="H271" s="128">
        <v>57</v>
      </c>
      <c r="I271" s="128"/>
      <c r="J271" s="125">
        <v>7</v>
      </c>
      <c r="K271" s="125">
        <v>1977</v>
      </c>
      <c r="L271" s="125"/>
      <c r="M271" s="125">
        <v>12</v>
      </c>
      <c r="N271" s="125">
        <v>2030</v>
      </c>
      <c r="O271" s="127">
        <f t="shared" si="22"/>
        <v>28307</v>
      </c>
      <c r="P271" s="127">
        <f t="shared" si="23"/>
        <v>47818</v>
      </c>
      <c r="Q271" s="129">
        <v>53</v>
      </c>
      <c r="R271" s="129">
        <v>4</v>
      </c>
    </row>
    <row r="272" spans="1:18" ht="25.5" customHeight="1">
      <c r="A272" s="204"/>
      <c r="B272" s="204"/>
      <c r="C272" s="204"/>
      <c r="D272" s="204"/>
      <c r="E272" s="204"/>
      <c r="F272" s="127">
        <f t="shared" si="20"/>
        <v>26512</v>
      </c>
      <c r="G272" s="127">
        <f t="shared" si="21"/>
        <v>47362</v>
      </c>
      <c r="H272" s="128">
        <v>57</v>
      </c>
      <c r="I272" s="128"/>
      <c r="J272" s="125">
        <v>8</v>
      </c>
      <c r="K272" s="125">
        <v>1977</v>
      </c>
      <c r="L272" s="125"/>
      <c r="M272" s="122">
        <v>1</v>
      </c>
      <c r="N272" s="125">
        <v>2031</v>
      </c>
      <c r="O272" s="127">
        <f t="shared" si="22"/>
        <v>28338</v>
      </c>
      <c r="P272" s="127">
        <f t="shared" si="23"/>
        <v>47849</v>
      </c>
      <c r="Q272" s="129">
        <v>53</v>
      </c>
      <c r="R272" s="129">
        <v>4</v>
      </c>
    </row>
    <row r="273" spans="1:18" ht="25.5" customHeight="1">
      <c r="A273" s="204"/>
      <c r="B273" s="204"/>
      <c r="C273" s="204"/>
      <c r="D273" s="204"/>
      <c r="E273" s="204"/>
      <c r="F273" s="127">
        <f t="shared" si="20"/>
        <v>26543</v>
      </c>
      <c r="G273" s="127">
        <f t="shared" si="21"/>
        <v>47392</v>
      </c>
      <c r="H273" s="128">
        <v>57</v>
      </c>
      <c r="I273" s="128"/>
      <c r="J273" s="125">
        <v>9</v>
      </c>
      <c r="K273" s="125">
        <v>1977</v>
      </c>
      <c r="L273" s="125" t="s">
        <v>207</v>
      </c>
      <c r="M273" s="125">
        <v>6</v>
      </c>
      <c r="N273" s="125">
        <v>2031</v>
      </c>
      <c r="O273" s="127">
        <f t="shared" si="22"/>
        <v>28369</v>
      </c>
      <c r="P273" s="127">
        <f t="shared" si="23"/>
        <v>48000</v>
      </c>
      <c r="Q273" s="129">
        <v>53</v>
      </c>
      <c r="R273" s="129">
        <v>8</v>
      </c>
    </row>
    <row r="274" spans="1:18" ht="25.5" customHeight="1">
      <c r="A274" s="204"/>
      <c r="B274" s="204"/>
      <c r="C274" s="204"/>
      <c r="D274" s="204"/>
      <c r="E274" s="204"/>
      <c r="F274" s="127">
        <f t="shared" si="20"/>
        <v>26573</v>
      </c>
      <c r="G274" s="127">
        <f t="shared" si="21"/>
        <v>47423</v>
      </c>
      <c r="H274" s="128">
        <v>57</v>
      </c>
      <c r="I274" s="128"/>
      <c r="J274" s="125">
        <v>10</v>
      </c>
      <c r="K274" s="125">
        <v>1977</v>
      </c>
      <c r="L274" s="125"/>
      <c r="M274" s="125">
        <v>7</v>
      </c>
      <c r="N274" s="125">
        <v>2031</v>
      </c>
      <c r="O274" s="127">
        <f t="shared" si="22"/>
        <v>28399</v>
      </c>
      <c r="P274" s="127">
        <f t="shared" si="23"/>
        <v>48030</v>
      </c>
      <c r="Q274" s="129">
        <v>53</v>
      </c>
      <c r="R274" s="129">
        <v>8</v>
      </c>
    </row>
    <row r="275" spans="1:18" ht="25.5" customHeight="1">
      <c r="A275" s="204"/>
      <c r="B275" s="204"/>
      <c r="C275" s="204"/>
      <c r="D275" s="204"/>
      <c r="E275" s="204"/>
      <c r="F275" s="127">
        <f t="shared" si="20"/>
        <v>26604</v>
      </c>
      <c r="G275" s="127">
        <f t="shared" si="21"/>
        <v>47453</v>
      </c>
      <c r="H275" s="128">
        <v>57</v>
      </c>
      <c r="I275" s="128"/>
      <c r="J275" s="125">
        <v>11</v>
      </c>
      <c r="K275" s="125">
        <v>1977</v>
      </c>
      <c r="L275" s="125"/>
      <c r="M275" s="125">
        <v>8</v>
      </c>
      <c r="N275" s="125">
        <v>2031</v>
      </c>
      <c r="O275" s="127">
        <f t="shared" si="22"/>
        <v>28430</v>
      </c>
      <c r="P275" s="127">
        <f t="shared" si="23"/>
        <v>48061</v>
      </c>
      <c r="Q275" s="129">
        <v>53</v>
      </c>
      <c r="R275" s="129">
        <v>8</v>
      </c>
    </row>
    <row r="276" spans="1:18" ht="25.5" customHeight="1">
      <c r="A276" s="204"/>
      <c r="B276" s="204"/>
      <c r="C276" s="204"/>
      <c r="D276" s="204"/>
      <c r="E276" s="204"/>
      <c r="F276" s="127">
        <f t="shared" si="20"/>
        <v>26634</v>
      </c>
      <c r="G276" s="127">
        <f t="shared" si="21"/>
        <v>47484</v>
      </c>
      <c r="H276" s="128">
        <v>57</v>
      </c>
      <c r="I276" s="128"/>
      <c r="J276" s="125">
        <v>12</v>
      </c>
      <c r="K276" s="125">
        <v>1977</v>
      </c>
      <c r="L276" s="125"/>
      <c r="M276" s="125">
        <v>9</v>
      </c>
      <c r="N276" s="125">
        <v>2031</v>
      </c>
      <c r="O276" s="127">
        <f t="shared" si="22"/>
        <v>28460</v>
      </c>
      <c r="P276" s="127">
        <f t="shared" si="23"/>
        <v>48092</v>
      </c>
      <c r="Q276" s="129">
        <v>53</v>
      </c>
      <c r="R276" s="129">
        <v>8</v>
      </c>
    </row>
    <row r="277" spans="1:18" ht="25.5" customHeight="1">
      <c r="A277" s="204"/>
      <c r="B277" s="204"/>
      <c r="C277" s="204"/>
      <c r="D277" s="204"/>
      <c r="E277" s="204"/>
      <c r="F277" s="127">
        <f t="shared" si="20"/>
        <v>26665</v>
      </c>
      <c r="G277" s="127">
        <f t="shared" si="21"/>
        <v>47515</v>
      </c>
      <c r="H277" s="128">
        <v>57</v>
      </c>
      <c r="I277" s="128"/>
      <c r="J277" s="125">
        <v>1</v>
      </c>
      <c r="K277" s="125">
        <v>1978</v>
      </c>
      <c r="L277" s="125"/>
      <c r="M277" s="125">
        <v>10</v>
      </c>
      <c r="N277" s="125">
        <v>2031</v>
      </c>
      <c r="O277" s="127">
        <f t="shared" si="22"/>
        <v>28491</v>
      </c>
      <c r="P277" s="127">
        <f t="shared" si="23"/>
        <v>48122</v>
      </c>
      <c r="Q277" s="129">
        <v>53</v>
      </c>
      <c r="R277" s="129">
        <v>8</v>
      </c>
    </row>
    <row r="278" spans="1:18" ht="25.5" customHeight="1">
      <c r="A278" s="204"/>
      <c r="B278" s="204"/>
      <c r="C278" s="204"/>
      <c r="D278" s="204"/>
      <c r="E278" s="204"/>
      <c r="F278" s="127">
        <f t="shared" si="20"/>
        <v>26696</v>
      </c>
      <c r="G278" s="127">
        <f t="shared" si="21"/>
        <v>47543</v>
      </c>
      <c r="H278" s="128">
        <v>57</v>
      </c>
      <c r="I278" s="128"/>
      <c r="J278" s="125">
        <v>2</v>
      </c>
      <c r="K278" s="125">
        <v>1978</v>
      </c>
      <c r="L278" s="125"/>
      <c r="M278" s="125">
        <v>11</v>
      </c>
      <c r="N278" s="125">
        <v>2031</v>
      </c>
      <c r="O278" s="127">
        <f t="shared" si="22"/>
        <v>28522</v>
      </c>
      <c r="P278" s="127">
        <f t="shared" si="23"/>
        <v>48153</v>
      </c>
      <c r="Q278" s="129">
        <v>53</v>
      </c>
      <c r="R278" s="129">
        <v>8</v>
      </c>
    </row>
    <row r="279" spans="1:18" ht="25.5" customHeight="1">
      <c r="A279" s="204"/>
      <c r="B279" s="204"/>
      <c r="C279" s="204"/>
      <c r="D279" s="204"/>
      <c r="E279" s="204"/>
      <c r="F279" s="127">
        <f t="shared" si="20"/>
        <v>26724</v>
      </c>
      <c r="G279" s="127">
        <f t="shared" si="21"/>
        <v>47574</v>
      </c>
      <c r="H279" s="128">
        <v>57</v>
      </c>
      <c r="I279" s="128"/>
      <c r="J279" s="125">
        <v>3</v>
      </c>
      <c r="K279" s="125">
        <v>1978</v>
      </c>
      <c r="L279" s="125"/>
      <c r="M279" s="125">
        <v>12</v>
      </c>
      <c r="N279" s="125">
        <v>2031</v>
      </c>
      <c r="O279" s="127">
        <f t="shared" si="22"/>
        <v>28550</v>
      </c>
      <c r="P279" s="127">
        <f t="shared" si="23"/>
        <v>48183</v>
      </c>
      <c r="Q279" s="129">
        <v>53</v>
      </c>
      <c r="R279" s="129">
        <v>8</v>
      </c>
    </row>
    <row r="280" spans="1:18" ht="25.5" customHeight="1">
      <c r="A280" s="204"/>
      <c r="B280" s="204"/>
      <c r="C280" s="204"/>
      <c r="D280" s="204"/>
      <c r="E280" s="204"/>
      <c r="F280" s="127">
        <f t="shared" si="20"/>
        <v>26755</v>
      </c>
      <c r="G280" s="127">
        <f t="shared" si="21"/>
        <v>47604</v>
      </c>
      <c r="H280" s="128">
        <v>57</v>
      </c>
      <c r="I280" s="128"/>
      <c r="J280" s="125">
        <v>4</v>
      </c>
      <c r="K280" s="125">
        <v>1978</v>
      </c>
      <c r="L280" s="125"/>
      <c r="M280" s="122">
        <v>1</v>
      </c>
      <c r="N280" s="125">
        <v>2032</v>
      </c>
      <c r="O280" s="127">
        <f t="shared" si="22"/>
        <v>28581</v>
      </c>
      <c r="P280" s="127">
        <f t="shared" si="23"/>
        <v>48214</v>
      </c>
      <c r="Q280" s="129">
        <v>53</v>
      </c>
      <c r="R280" s="129">
        <v>8</v>
      </c>
    </row>
    <row r="281" spans="1:18" ht="25.5" customHeight="1">
      <c r="A281" s="204"/>
      <c r="B281" s="204"/>
      <c r="C281" s="204"/>
      <c r="D281" s="204"/>
      <c r="E281" s="204"/>
      <c r="F281" s="127">
        <f t="shared" si="20"/>
        <v>26785</v>
      </c>
      <c r="G281" s="127">
        <f t="shared" si="21"/>
        <v>47635</v>
      </c>
      <c r="H281" s="128">
        <v>57</v>
      </c>
      <c r="I281" s="128"/>
      <c r="J281" s="125">
        <v>5</v>
      </c>
      <c r="K281" s="125">
        <v>1978</v>
      </c>
      <c r="L281" s="125" t="s">
        <v>210</v>
      </c>
      <c r="M281" s="125">
        <v>6</v>
      </c>
      <c r="N281" s="125">
        <v>2032</v>
      </c>
      <c r="O281" s="127">
        <f t="shared" si="22"/>
        <v>28611</v>
      </c>
      <c r="P281" s="127">
        <f t="shared" si="23"/>
        <v>48366</v>
      </c>
      <c r="Q281" s="129">
        <v>54</v>
      </c>
      <c r="R281" s="129"/>
    </row>
    <row r="282" spans="1:18" ht="25.5" customHeight="1">
      <c r="A282" s="204"/>
      <c r="B282" s="204"/>
      <c r="C282" s="204"/>
      <c r="D282" s="204"/>
      <c r="E282" s="204"/>
      <c r="F282" s="127">
        <f t="shared" si="20"/>
        <v>26816</v>
      </c>
      <c r="G282" s="127">
        <f t="shared" si="21"/>
        <v>47665</v>
      </c>
      <c r="H282" s="128">
        <v>57</v>
      </c>
      <c r="I282" s="128"/>
      <c r="J282" s="125">
        <v>6</v>
      </c>
      <c r="K282" s="125">
        <v>1978</v>
      </c>
      <c r="L282" s="125"/>
      <c r="M282" s="125">
        <v>7</v>
      </c>
      <c r="N282" s="125">
        <v>2032</v>
      </c>
      <c r="O282" s="127">
        <f t="shared" si="22"/>
        <v>28642</v>
      </c>
      <c r="P282" s="127">
        <f t="shared" si="23"/>
        <v>48396</v>
      </c>
      <c r="Q282" s="129">
        <v>54</v>
      </c>
      <c r="R282" s="129"/>
    </row>
    <row r="283" spans="1:18" ht="25.5" customHeight="1">
      <c r="A283" s="204"/>
      <c r="B283" s="204"/>
      <c r="C283" s="204"/>
      <c r="D283" s="204"/>
      <c r="E283" s="204"/>
      <c r="F283" s="127">
        <f t="shared" si="20"/>
        <v>26846</v>
      </c>
      <c r="G283" s="127">
        <f t="shared" si="21"/>
        <v>47696</v>
      </c>
      <c r="H283" s="128">
        <v>57</v>
      </c>
      <c r="I283" s="128"/>
      <c r="J283" s="125">
        <v>7</v>
      </c>
      <c r="K283" s="125">
        <v>1978</v>
      </c>
      <c r="L283" s="125"/>
      <c r="M283" s="125">
        <v>8</v>
      </c>
      <c r="N283" s="125">
        <v>2032</v>
      </c>
      <c r="O283" s="127">
        <f t="shared" si="22"/>
        <v>28672</v>
      </c>
      <c r="P283" s="127">
        <f t="shared" si="23"/>
        <v>48427</v>
      </c>
      <c r="Q283" s="129">
        <v>54</v>
      </c>
      <c r="R283" s="129"/>
    </row>
    <row r="284" spans="1:18" ht="25.5" customHeight="1">
      <c r="A284" s="204"/>
      <c r="B284" s="204"/>
      <c r="C284" s="204"/>
      <c r="D284" s="204"/>
      <c r="E284" s="204"/>
      <c r="F284" s="127">
        <f t="shared" si="20"/>
        <v>26877</v>
      </c>
      <c r="G284" s="127">
        <f t="shared" si="21"/>
        <v>47727</v>
      </c>
      <c r="H284" s="128">
        <v>57</v>
      </c>
      <c r="I284" s="128"/>
      <c r="J284" s="125">
        <v>8</v>
      </c>
      <c r="K284" s="125">
        <v>1978</v>
      </c>
      <c r="L284" s="125"/>
      <c r="M284" s="125">
        <v>9</v>
      </c>
      <c r="N284" s="125">
        <v>2032</v>
      </c>
      <c r="O284" s="127">
        <f t="shared" si="22"/>
        <v>28703</v>
      </c>
      <c r="P284" s="127">
        <f t="shared" si="23"/>
        <v>48458</v>
      </c>
      <c r="Q284" s="129">
        <v>54</v>
      </c>
      <c r="R284" s="129"/>
    </row>
    <row r="285" spans="1:18" ht="25.5" customHeight="1">
      <c r="A285" s="204"/>
      <c r="B285" s="204"/>
      <c r="C285" s="204"/>
      <c r="D285" s="204"/>
      <c r="E285" s="204"/>
      <c r="F285" s="127">
        <f t="shared" si="20"/>
        <v>26908</v>
      </c>
      <c r="G285" s="127">
        <f t="shared" si="21"/>
        <v>47757</v>
      </c>
      <c r="H285" s="128">
        <v>57</v>
      </c>
      <c r="I285" s="128"/>
      <c r="J285" s="125">
        <v>9</v>
      </c>
      <c r="K285" s="125">
        <v>1978</v>
      </c>
      <c r="L285" s="125"/>
      <c r="M285" s="125">
        <v>10</v>
      </c>
      <c r="N285" s="125">
        <v>2032</v>
      </c>
      <c r="O285" s="127">
        <f t="shared" si="22"/>
        <v>28734</v>
      </c>
      <c r="P285" s="127">
        <f t="shared" si="23"/>
        <v>48488</v>
      </c>
      <c r="Q285" s="129">
        <v>54</v>
      </c>
      <c r="R285" s="129"/>
    </row>
    <row r="286" spans="1:18" ht="25.5" customHeight="1">
      <c r="A286" s="204"/>
      <c r="B286" s="204"/>
      <c r="C286" s="204"/>
      <c r="D286" s="204"/>
      <c r="E286" s="204"/>
      <c r="F286" s="127">
        <f t="shared" si="20"/>
        <v>26938</v>
      </c>
      <c r="G286" s="127">
        <f t="shared" si="21"/>
        <v>47788</v>
      </c>
      <c r="H286" s="128">
        <v>57</v>
      </c>
      <c r="I286" s="128"/>
      <c r="J286" s="125">
        <v>10</v>
      </c>
      <c r="K286" s="125">
        <v>1978</v>
      </c>
      <c r="L286" s="125"/>
      <c r="M286" s="125">
        <v>11</v>
      </c>
      <c r="N286" s="125">
        <v>2032</v>
      </c>
      <c r="O286" s="127">
        <f t="shared" si="22"/>
        <v>28764</v>
      </c>
      <c r="P286" s="127">
        <f t="shared" si="23"/>
        <v>48519</v>
      </c>
      <c r="Q286" s="129">
        <v>54</v>
      </c>
      <c r="R286" s="129"/>
    </row>
    <row r="287" spans="1:18" ht="25.5" customHeight="1">
      <c r="A287" s="204"/>
      <c r="B287" s="204"/>
      <c r="C287" s="204"/>
      <c r="D287" s="204"/>
      <c r="E287" s="204"/>
      <c r="F287" s="127">
        <f t="shared" si="20"/>
        <v>26969</v>
      </c>
      <c r="G287" s="127">
        <f t="shared" si="21"/>
        <v>47818</v>
      </c>
      <c r="H287" s="128">
        <v>57</v>
      </c>
      <c r="I287" s="128"/>
      <c r="J287" s="125">
        <v>11</v>
      </c>
      <c r="K287" s="125">
        <v>1978</v>
      </c>
      <c r="L287" s="125"/>
      <c r="M287" s="125">
        <v>12</v>
      </c>
      <c r="N287" s="125">
        <v>2032</v>
      </c>
      <c r="O287" s="127">
        <f t="shared" si="22"/>
        <v>28795</v>
      </c>
      <c r="P287" s="127">
        <f t="shared" si="23"/>
        <v>48549</v>
      </c>
      <c r="Q287" s="129">
        <v>54</v>
      </c>
      <c r="R287" s="129"/>
    </row>
    <row r="288" spans="1:18" ht="25.5" customHeight="1">
      <c r="A288" s="204"/>
      <c r="B288" s="204"/>
      <c r="C288" s="204"/>
      <c r="D288" s="204"/>
      <c r="E288" s="204"/>
      <c r="F288" s="127">
        <f t="shared" si="20"/>
        <v>26999</v>
      </c>
      <c r="G288" s="127">
        <f t="shared" si="21"/>
        <v>47849</v>
      </c>
      <c r="H288" s="128">
        <v>57</v>
      </c>
      <c r="I288" s="128"/>
      <c r="J288" s="125">
        <v>12</v>
      </c>
      <c r="K288" s="125">
        <v>1978</v>
      </c>
      <c r="L288" s="125"/>
      <c r="M288" s="122">
        <v>1</v>
      </c>
      <c r="N288" s="125">
        <v>2033</v>
      </c>
      <c r="O288" s="127">
        <f t="shared" si="22"/>
        <v>28825</v>
      </c>
      <c r="P288" s="127">
        <f t="shared" si="23"/>
        <v>48580</v>
      </c>
      <c r="Q288" s="129">
        <v>54</v>
      </c>
      <c r="R288" s="129"/>
    </row>
    <row r="289" spans="1:18" ht="25.5" customHeight="1">
      <c r="A289" s="204"/>
      <c r="B289" s="204"/>
      <c r="C289" s="204"/>
      <c r="D289" s="204"/>
      <c r="E289" s="204"/>
      <c r="F289" s="127">
        <f t="shared" si="20"/>
        <v>27030</v>
      </c>
      <c r="G289" s="127">
        <f t="shared" si="21"/>
        <v>47880</v>
      </c>
      <c r="H289" s="128">
        <v>57</v>
      </c>
      <c r="I289" s="128"/>
      <c r="J289" s="125">
        <v>1</v>
      </c>
      <c r="K289" s="125">
        <v>1979</v>
      </c>
      <c r="L289" s="125" t="s">
        <v>212</v>
      </c>
      <c r="M289" s="125">
        <v>6</v>
      </c>
      <c r="N289" s="125">
        <v>2033</v>
      </c>
      <c r="O289" s="127">
        <f t="shared" si="22"/>
        <v>28856</v>
      </c>
      <c r="P289" s="127">
        <f t="shared" si="23"/>
        <v>48731</v>
      </c>
      <c r="Q289" s="129">
        <v>54</v>
      </c>
      <c r="R289" s="129">
        <v>4</v>
      </c>
    </row>
    <row r="290" spans="1:18" ht="25.5" customHeight="1">
      <c r="A290" s="204"/>
      <c r="B290" s="204"/>
      <c r="C290" s="204"/>
      <c r="D290" s="204"/>
      <c r="E290" s="204"/>
      <c r="F290" s="127">
        <f t="shared" si="20"/>
        <v>27061</v>
      </c>
      <c r="G290" s="127">
        <f t="shared" si="21"/>
        <v>47908</v>
      </c>
      <c r="H290" s="128">
        <v>57</v>
      </c>
      <c r="I290" s="128"/>
      <c r="J290" s="125">
        <v>2</v>
      </c>
      <c r="K290" s="125">
        <v>1979</v>
      </c>
      <c r="L290" s="125"/>
      <c r="M290" s="125">
        <v>7</v>
      </c>
      <c r="N290" s="125">
        <v>2033</v>
      </c>
      <c r="O290" s="127">
        <f t="shared" si="22"/>
        <v>28887</v>
      </c>
      <c r="P290" s="127">
        <f t="shared" si="23"/>
        <v>48761</v>
      </c>
      <c r="Q290" s="129">
        <v>54</v>
      </c>
      <c r="R290" s="129">
        <v>4</v>
      </c>
    </row>
    <row r="291" spans="1:18" ht="25.5" customHeight="1">
      <c r="A291" s="204"/>
      <c r="B291" s="204"/>
      <c r="C291" s="204"/>
      <c r="D291" s="204"/>
      <c r="E291" s="204"/>
      <c r="F291" s="127">
        <f t="shared" si="20"/>
        <v>27089</v>
      </c>
      <c r="G291" s="127">
        <f t="shared" si="21"/>
        <v>47939</v>
      </c>
      <c r="H291" s="128">
        <v>57</v>
      </c>
      <c r="I291" s="128"/>
      <c r="J291" s="125">
        <v>3</v>
      </c>
      <c r="K291" s="125">
        <v>1979</v>
      </c>
      <c r="L291" s="125"/>
      <c r="M291" s="125">
        <v>8</v>
      </c>
      <c r="N291" s="125">
        <v>2033</v>
      </c>
      <c r="O291" s="127">
        <f t="shared" si="22"/>
        <v>28915</v>
      </c>
      <c r="P291" s="127">
        <f t="shared" si="23"/>
        <v>48792</v>
      </c>
      <c r="Q291" s="129">
        <v>54</v>
      </c>
      <c r="R291" s="129">
        <v>4</v>
      </c>
    </row>
    <row r="292" spans="1:18" ht="25.5" customHeight="1">
      <c r="A292" s="204"/>
      <c r="B292" s="204"/>
      <c r="C292" s="204"/>
      <c r="D292" s="204"/>
      <c r="E292" s="204"/>
      <c r="F292" s="127">
        <f t="shared" si="20"/>
        <v>27120</v>
      </c>
      <c r="G292" s="127">
        <f t="shared" si="21"/>
        <v>47969</v>
      </c>
      <c r="H292" s="128">
        <v>57</v>
      </c>
      <c r="I292" s="128"/>
      <c r="J292" s="125">
        <v>4</v>
      </c>
      <c r="K292" s="125">
        <v>1979</v>
      </c>
      <c r="L292" s="125"/>
      <c r="M292" s="125">
        <v>9</v>
      </c>
      <c r="N292" s="125">
        <v>2033</v>
      </c>
      <c r="O292" s="127">
        <f t="shared" si="22"/>
        <v>28946</v>
      </c>
      <c r="P292" s="127">
        <f t="shared" si="23"/>
        <v>48823</v>
      </c>
      <c r="Q292" s="129">
        <v>54</v>
      </c>
      <c r="R292" s="129">
        <v>4</v>
      </c>
    </row>
    <row r="293" spans="1:18" ht="25.5" customHeight="1">
      <c r="A293" s="204"/>
      <c r="B293" s="204"/>
      <c r="C293" s="204"/>
      <c r="D293" s="204"/>
      <c r="E293" s="204"/>
      <c r="F293" s="127">
        <f t="shared" si="20"/>
        <v>27150</v>
      </c>
      <c r="G293" s="127">
        <f t="shared" si="21"/>
        <v>48000</v>
      </c>
      <c r="H293" s="128">
        <v>57</v>
      </c>
      <c r="I293" s="128"/>
      <c r="J293" s="125">
        <v>5</v>
      </c>
      <c r="K293" s="125">
        <v>1979</v>
      </c>
      <c r="L293" s="125"/>
      <c r="M293" s="125">
        <v>10</v>
      </c>
      <c r="N293" s="125">
        <v>2033</v>
      </c>
      <c r="O293" s="127">
        <f t="shared" si="22"/>
        <v>28976</v>
      </c>
      <c r="P293" s="127">
        <f t="shared" si="23"/>
        <v>48853</v>
      </c>
      <c r="Q293" s="129">
        <v>54</v>
      </c>
      <c r="R293" s="129">
        <v>4</v>
      </c>
    </row>
    <row r="294" spans="1:18" ht="25.5" customHeight="1">
      <c r="A294" s="204"/>
      <c r="B294" s="204"/>
      <c r="C294" s="204"/>
      <c r="D294" s="204"/>
      <c r="E294" s="204"/>
      <c r="F294" s="127">
        <f t="shared" si="20"/>
        <v>27181</v>
      </c>
      <c r="G294" s="127">
        <f t="shared" si="21"/>
        <v>48030</v>
      </c>
      <c r="H294" s="128">
        <v>57</v>
      </c>
      <c r="I294" s="128"/>
      <c r="J294" s="125">
        <v>6</v>
      </c>
      <c r="K294" s="125">
        <v>1979</v>
      </c>
      <c r="L294" s="125"/>
      <c r="M294" s="125">
        <v>11</v>
      </c>
      <c r="N294" s="125">
        <v>2033</v>
      </c>
      <c r="O294" s="127">
        <f t="shared" si="22"/>
        <v>29007</v>
      </c>
      <c r="P294" s="127">
        <f t="shared" si="23"/>
        <v>48884</v>
      </c>
      <c r="Q294" s="129">
        <v>54</v>
      </c>
      <c r="R294" s="129">
        <v>4</v>
      </c>
    </row>
    <row r="295" spans="1:18" ht="25.5" customHeight="1">
      <c r="A295" s="204"/>
      <c r="B295" s="204"/>
      <c r="C295" s="204"/>
      <c r="D295" s="204"/>
      <c r="E295" s="204"/>
      <c r="F295" s="127">
        <f t="shared" si="20"/>
        <v>27211</v>
      </c>
      <c r="G295" s="127">
        <f t="shared" si="21"/>
        <v>48061</v>
      </c>
      <c r="H295" s="128">
        <v>57</v>
      </c>
      <c r="I295" s="128"/>
      <c r="J295" s="125">
        <v>7</v>
      </c>
      <c r="K295" s="125">
        <v>1979</v>
      </c>
      <c r="L295" s="125"/>
      <c r="M295" s="125">
        <v>12</v>
      </c>
      <c r="N295" s="125">
        <v>2033</v>
      </c>
      <c r="O295" s="127">
        <f t="shared" si="22"/>
        <v>29037</v>
      </c>
      <c r="P295" s="127">
        <f t="shared" si="23"/>
        <v>48914</v>
      </c>
      <c r="Q295" s="129">
        <v>54</v>
      </c>
      <c r="R295" s="129">
        <v>4</v>
      </c>
    </row>
    <row r="296" spans="1:18" ht="25.5" customHeight="1">
      <c r="A296" s="204"/>
      <c r="B296" s="204"/>
      <c r="C296" s="204"/>
      <c r="D296" s="204"/>
      <c r="E296" s="204"/>
      <c r="F296" s="127">
        <f t="shared" si="20"/>
        <v>27242</v>
      </c>
      <c r="G296" s="127">
        <f t="shared" si="21"/>
        <v>48092</v>
      </c>
      <c r="H296" s="128">
        <v>57</v>
      </c>
      <c r="I296" s="128"/>
      <c r="J296" s="125">
        <v>8</v>
      </c>
      <c r="K296" s="125">
        <v>1979</v>
      </c>
      <c r="L296" s="125"/>
      <c r="M296" s="122">
        <v>1</v>
      </c>
      <c r="N296" s="125">
        <v>2034</v>
      </c>
      <c r="O296" s="127">
        <f t="shared" si="22"/>
        <v>29068</v>
      </c>
      <c r="P296" s="127">
        <f t="shared" si="23"/>
        <v>48945</v>
      </c>
      <c r="Q296" s="129">
        <v>54</v>
      </c>
      <c r="R296" s="129">
        <v>4</v>
      </c>
    </row>
    <row r="297" spans="1:18" ht="25.5" customHeight="1">
      <c r="A297" s="204"/>
      <c r="B297" s="204"/>
      <c r="C297" s="204"/>
      <c r="D297" s="204"/>
      <c r="E297" s="204"/>
      <c r="F297" s="127">
        <f t="shared" si="20"/>
        <v>27273</v>
      </c>
      <c r="G297" s="127">
        <f t="shared" si="21"/>
        <v>48122</v>
      </c>
      <c r="H297" s="128">
        <v>57</v>
      </c>
      <c r="I297" s="128"/>
      <c r="J297" s="125">
        <v>9</v>
      </c>
      <c r="K297" s="125">
        <v>1979</v>
      </c>
      <c r="L297" s="125" t="s">
        <v>213</v>
      </c>
      <c r="M297" s="125">
        <v>6</v>
      </c>
      <c r="N297" s="125">
        <v>2034</v>
      </c>
      <c r="O297" s="127">
        <f t="shared" si="22"/>
        <v>29099</v>
      </c>
      <c r="P297" s="127">
        <f t="shared" si="23"/>
        <v>49096</v>
      </c>
      <c r="Q297" s="129">
        <v>54</v>
      </c>
      <c r="R297" s="129">
        <v>8</v>
      </c>
    </row>
    <row r="298" spans="1:18" ht="25.5" customHeight="1">
      <c r="A298" s="204"/>
      <c r="B298" s="204"/>
      <c r="C298" s="204"/>
      <c r="D298" s="204"/>
      <c r="E298" s="204"/>
      <c r="F298" s="127">
        <f t="shared" si="20"/>
        <v>27303</v>
      </c>
      <c r="G298" s="127">
        <f t="shared" si="21"/>
        <v>48153</v>
      </c>
      <c r="H298" s="128">
        <v>57</v>
      </c>
      <c r="I298" s="128"/>
      <c r="J298" s="125">
        <v>10</v>
      </c>
      <c r="K298" s="125">
        <v>1979</v>
      </c>
      <c r="L298" s="125"/>
      <c r="M298" s="125">
        <v>7</v>
      </c>
      <c r="N298" s="125">
        <v>2034</v>
      </c>
      <c r="O298" s="127">
        <f t="shared" si="22"/>
        <v>29129</v>
      </c>
      <c r="P298" s="127">
        <f t="shared" si="23"/>
        <v>49126</v>
      </c>
      <c r="Q298" s="129">
        <v>54</v>
      </c>
      <c r="R298" s="129">
        <v>8</v>
      </c>
    </row>
    <row r="299" spans="1:18" ht="25.5" customHeight="1">
      <c r="A299" s="204"/>
      <c r="B299" s="204"/>
      <c r="C299" s="204"/>
      <c r="D299" s="204"/>
      <c r="E299" s="204"/>
      <c r="F299" s="127">
        <f t="shared" si="20"/>
        <v>27334</v>
      </c>
      <c r="G299" s="127">
        <f t="shared" si="21"/>
        <v>48183</v>
      </c>
      <c r="H299" s="128">
        <v>57</v>
      </c>
      <c r="I299" s="128"/>
      <c r="J299" s="125">
        <v>11</v>
      </c>
      <c r="K299" s="125">
        <v>1979</v>
      </c>
      <c r="L299" s="125"/>
      <c r="M299" s="125">
        <v>8</v>
      </c>
      <c r="N299" s="125">
        <v>2034</v>
      </c>
      <c r="O299" s="127">
        <f t="shared" si="22"/>
        <v>29160</v>
      </c>
      <c r="P299" s="127">
        <f t="shared" si="23"/>
        <v>49157</v>
      </c>
      <c r="Q299" s="129">
        <v>54</v>
      </c>
      <c r="R299" s="129">
        <v>8</v>
      </c>
    </row>
    <row r="300" spans="1:18" ht="25.5" customHeight="1">
      <c r="A300" s="204"/>
      <c r="B300" s="204"/>
      <c r="C300" s="204"/>
      <c r="D300" s="204"/>
      <c r="E300" s="204"/>
      <c r="F300" s="127">
        <f t="shared" si="20"/>
        <v>27364</v>
      </c>
      <c r="G300" s="127">
        <f t="shared" si="21"/>
        <v>48214</v>
      </c>
      <c r="H300" s="128">
        <v>57</v>
      </c>
      <c r="I300" s="128"/>
      <c r="J300" s="125">
        <v>12</v>
      </c>
      <c r="K300" s="125">
        <v>1979</v>
      </c>
      <c r="L300" s="125"/>
      <c r="M300" s="125">
        <v>9</v>
      </c>
      <c r="N300" s="125">
        <v>2034</v>
      </c>
      <c r="O300" s="127">
        <f t="shared" si="22"/>
        <v>29190</v>
      </c>
      <c r="P300" s="127">
        <f t="shared" si="23"/>
        <v>49188</v>
      </c>
      <c r="Q300" s="129">
        <v>54</v>
      </c>
      <c r="R300" s="129">
        <v>8</v>
      </c>
    </row>
    <row r="301" spans="1:18" ht="25.5" customHeight="1">
      <c r="A301" s="204"/>
      <c r="B301" s="204"/>
      <c r="C301" s="204"/>
      <c r="D301" s="204"/>
      <c r="E301" s="204"/>
      <c r="F301" s="127">
        <f t="shared" si="20"/>
        <v>27395</v>
      </c>
      <c r="G301" s="127">
        <f t="shared" si="21"/>
        <v>48245</v>
      </c>
      <c r="H301" s="128">
        <v>57</v>
      </c>
      <c r="I301" s="128"/>
      <c r="J301" s="125">
        <v>1</v>
      </c>
      <c r="K301" s="125">
        <v>1980</v>
      </c>
      <c r="L301" s="125"/>
      <c r="M301" s="125">
        <v>10</v>
      </c>
      <c r="N301" s="125">
        <v>2034</v>
      </c>
      <c r="O301" s="127">
        <f t="shared" si="22"/>
        <v>29221</v>
      </c>
      <c r="P301" s="127">
        <f t="shared" si="23"/>
        <v>49218</v>
      </c>
      <c r="Q301" s="129">
        <v>54</v>
      </c>
      <c r="R301" s="129">
        <v>8</v>
      </c>
    </row>
    <row r="302" spans="1:18" ht="25.5" customHeight="1">
      <c r="A302" s="204"/>
      <c r="B302" s="204"/>
      <c r="C302" s="204"/>
      <c r="D302" s="204"/>
      <c r="E302" s="204"/>
      <c r="F302" s="127">
        <f t="shared" si="20"/>
        <v>27426</v>
      </c>
      <c r="G302" s="127">
        <f t="shared" si="21"/>
        <v>48274</v>
      </c>
      <c r="H302" s="128">
        <v>57</v>
      </c>
      <c r="I302" s="128"/>
      <c r="J302" s="125">
        <v>2</v>
      </c>
      <c r="K302" s="125">
        <v>1980</v>
      </c>
      <c r="L302" s="125"/>
      <c r="M302" s="125">
        <v>11</v>
      </c>
      <c r="N302" s="125">
        <v>2034</v>
      </c>
      <c r="O302" s="127">
        <f t="shared" si="22"/>
        <v>29252</v>
      </c>
      <c r="P302" s="127">
        <f t="shared" si="23"/>
        <v>49249</v>
      </c>
      <c r="Q302" s="129">
        <v>54</v>
      </c>
      <c r="R302" s="129">
        <v>8</v>
      </c>
    </row>
    <row r="303" spans="1:18" ht="25.5" customHeight="1">
      <c r="A303" s="204"/>
      <c r="B303" s="204"/>
      <c r="C303" s="204"/>
      <c r="D303" s="204"/>
      <c r="E303" s="204"/>
      <c r="F303" s="127">
        <f t="shared" si="20"/>
        <v>27454</v>
      </c>
      <c r="G303" s="127">
        <f t="shared" si="21"/>
        <v>48305</v>
      </c>
      <c r="H303" s="128">
        <v>57</v>
      </c>
      <c r="I303" s="128"/>
      <c r="J303" s="125">
        <v>3</v>
      </c>
      <c r="K303" s="125">
        <v>1980</v>
      </c>
      <c r="L303" s="125"/>
      <c r="M303" s="125">
        <v>12</v>
      </c>
      <c r="N303" s="125">
        <v>2034</v>
      </c>
      <c r="O303" s="127">
        <f t="shared" si="22"/>
        <v>29281</v>
      </c>
      <c r="P303" s="127">
        <f t="shared" si="23"/>
        <v>49279</v>
      </c>
      <c r="Q303" s="129">
        <v>54</v>
      </c>
      <c r="R303" s="129">
        <v>8</v>
      </c>
    </row>
    <row r="304" spans="1:18" ht="25.5" customHeight="1">
      <c r="A304" s="204"/>
      <c r="B304" s="204"/>
      <c r="C304" s="204"/>
      <c r="D304" s="204"/>
      <c r="E304" s="204"/>
      <c r="F304" s="127">
        <f t="shared" si="20"/>
        <v>27485</v>
      </c>
      <c r="G304" s="127">
        <f t="shared" si="21"/>
        <v>48335</v>
      </c>
      <c r="H304" s="128">
        <v>57</v>
      </c>
      <c r="I304" s="128"/>
      <c r="J304" s="125">
        <v>4</v>
      </c>
      <c r="K304" s="125">
        <v>1980</v>
      </c>
      <c r="L304" s="125"/>
      <c r="M304" s="122">
        <v>1</v>
      </c>
      <c r="N304" s="125">
        <v>2035</v>
      </c>
      <c r="O304" s="127">
        <f t="shared" si="22"/>
        <v>29312</v>
      </c>
      <c r="P304" s="127">
        <f t="shared" si="23"/>
        <v>49310</v>
      </c>
      <c r="Q304" s="129">
        <v>54</v>
      </c>
      <c r="R304" s="129">
        <v>8</v>
      </c>
    </row>
    <row r="305" spans="1:18" ht="25.5" customHeight="1">
      <c r="A305" s="204"/>
      <c r="B305" s="204"/>
      <c r="C305" s="204"/>
      <c r="D305" s="204"/>
      <c r="E305" s="204"/>
      <c r="F305" s="127">
        <f t="shared" si="20"/>
        <v>27515</v>
      </c>
      <c r="G305" s="127">
        <f t="shared" si="21"/>
        <v>48366</v>
      </c>
      <c r="H305" s="128">
        <v>57</v>
      </c>
      <c r="I305" s="128"/>
      <c r="J305" s="125" t="s">
        <v>215</v>
      </c>
      <c r="K305" s="125"/>
      <c r="L305" s="125" t="s">
        <v>216</v>
      </c>
      <c r="M305" s="125" t="s">
        <v>241</v>
      </c>
      <c r="N305" s="125"/>
      <c r="O305" s="127">
        <v>29342</v>
      </c>
      <c r="P305" s="127">
        <f>EOMONTH(EDATE(F304,55*12),0)+1</f>
        <v>47604</v>
      </c>
      <c r="Q305" s="129">
        <v>55</v>
      </c>
      <c r="R305" s="129"/>
    </row>
    <row r="306" spans="1:18" ht="25.5" customHeight="1">
      <c r="A306" s="130"/>
      <c r="B306" s="130"/>
      <c r="C306" s="130"/>
      <c r="D306" s="130"/>
      <c r="E306" s="130"/>
      <c r="F306" s="127">
        <f t="shared" si="20"/>
        <v>27546</v>
      </c>
      <c r="G306" s="127">
        <f t="shared" si="21"/>
        <v>48396</v>
      </c>
      <c r="H306" s="128">
        <v>57</v>
      </c>
      <c r="I306" s="131"/>
      <c r="J306" s="130"/>
      <c r="K306" s="130"/>
      <c r="L306" s="130"/>
      <c r="M306" s="130"/>
      <c r="N306" s="130"/>
      <c r="O306" s="127">
        <f>EDATE(O305,1)</f>
        <v>29373</v>
      </c>
      <c r="P306" s="127">
        <f>EOMONTH(EDATE(F305,55*12),0)+1</f>
        <v>47635</v>
      </c>
      <c r="Q306" s="129">
        <v>55</v>
      </c>
      <c r="R306" s="129"/>
    </row>
    <row r="307" spans="1:18" ht="25.5" customHeight="1">
      <c r="A307" s="130"/>
      <c r="B307" s="130"/>
      <c r="C307" s="130"/>
      <c r="D307" s="130"/>
      <c r="E307" s="130"/>
      <c r="F307" s="127">
        <f t="shared" si="20"/>
        <v>27576</v>
      </c>
      <c r="G307" s="127">
        <f t="shared" si="21"/>
        <v>48427</v>
      </c>
      <c r="H307" s="128">
        <v>57</v>
      </c>
      <c r="I307" s="131"/>
      <c r="J307" s="130"/>
      <c r="K307" s="130"/>
      <c r="L307" s="130"/>
      <c r="M307" s="130"/>
      <c r="N307" s="130"/>
      <c r="O307" s="127">
        <f t="shared" ref="O307:O340" si="24">EDATE(O306,1)</f>
        <v>29403</v>
      </c>
      <c r="P307" s="127">
        <f t="shared" ref="P307:P340" si="25">EOMONTH(EDATE(F306,55*12),0)+1</f>
        <v>47665</v>
      </c>
      <c r="Q307" s="129">
        <v>55</v>
      </c>
      <c r="R307" s="129"/>
    </row>
    <row r="308" spans="1:18" ht="25.5" customHeight="1">
      <c r="A308" s="130"/>
      <c r="B308" s="130"/>
      <c r="C308" s="130"/>
      <c r="D308" s="130"/>
      <c r="E308" s="130"/>
      <c r="F308" s="127">
        <f t="shared" si="20"/>
        <v>27607</v>
      </c>
      <c r="G308" s="127">
        <f t="shared" si="21"/>
        <v>48458</v>
      </c>
      <c r="H308" s="128">
        <v>57</v>
      </c>
      <c r="I308" s="131"/>
      <c r="J308" s="130"/>
      <c r="K308" s="130"/>
      <c r="L308" s="130"/>
      <c r="M308" s="130"/>
      <c r="N308" s="130"/>
      <c r="O308" s="127">
        <f t="shared" si="24"/>
        <v>29434</v>
      </c>
      <c r="P308" s="127">
        <f t="shared" si="25"/>
        <v>47696</v>
      </c>
      <c r="Q308" s="129">
        <v>55</v>
      </c>
      <c r="R308" s="129"/>
    </row>
    <row r="309" spans="1:18" ht="25.5" customHeight="1">
      <c r="A309" s="130"/>
      <c r="B309" s="130"/>
      <c r="C309" s="130"/>
      <c r="D309" s="130"/>
      <c r="E309" s="130"/>
      <c r="F309" s="127">
        <f t="shared" si="20"/>
        <v>27638</v>
      </c>
      <c r="G309" s="127">
        <f t="shared" si="21"/>
        <v>48488</v>
      </c>
      <c r="H309" s="128">
        <v>57</v>
      </c>
      <c r="I309" s="131"/>
      <c r="J309" s="130"/>
      <c r="K309" s="130"/>
      <c r="L309" s="130"/>
      <c r="M309" s="130"/>
      <c r="N309" s="130"/>
      <c r="O309" s="127">
        <f t="shared" si="24"/>
        <v>29465</v>
      </c>
      <c r="P309" s="127">
        <f t="shared" si="25"/>
        <v>47727</v>
      </c>
      <c r="Q309" s="129">
        <v>55</v>
      </c>
      <c r="R309" s="129"/>
    </row>
    <row r="310" spans="1:18" ht="25.5" customHeight="1">
      <c r="A310" s="130"/>
      <c r="B310" s="130"/>
      <c r="C310" s="130"/>
      <c r="D310" s="130"/>
      <c r="E310" s="130"/>
      <c r="F310" s="127">
        <f t="shared" si="20"/>
        <v>27668</v>
      </c>
      <c r="G310" s="127">
        <f t="shared" si="21"/>
        <v>48519</v>
      </c>
      <c r="H310" s="128">
        <v>57</v>
      </c>
      <c r="I310" s="131"/>
      <c r="J310" s="130"/>
      <c r="K310" s="130"/>
      <c r="L310" s="130"/>
      <c r="M310" s="130"/>
      <c r="N310" s="130"/>
      <c r="O310" s="127">
        <f t="shared" si="24"/>
        <v>29495</v>
      </c>
      <c r="P310" s="127">
        <f t="shared" si="25"/>
        <v>47757</v>
      </c>
      <c r="Q310" s="129">
        <v>55</v>
      </c>
      <c r="R310" s="129"/>
    </row>
    <row r="311" spans="1:18" ht="25.5" customHeight="1">
      <c r="A311" s="130"/>
      <c r="B311" s="130"/>
      <c r="C311" s="130"/>
      <c r="D311" s="130"/>
      <c r="E311" s="130"/>
      <c r="F311" s="127">
        <f t="shared" si="20"/>
        <v>27699</v>
      </c>
      <c r="G311" s="127">
        <f t="shared" si="21"/>
        <v>48549</v>
      </c>
      <c r="H311" s="128">
        <v>57</v>
      </c>
      <c r="I311" s="131"/>
      <c r="J311" s="130"/>
      <c r="K311" s="130"/>
      <c r="L311" s="130"/>
      <c r="M311" s="130"/>
      <c r="N311" s="130"/>
      <c r="O311" s="127">
        <f t="shared" si="24"/>
        <v>29526</v>
      </c>
      <c r="P311" s="127">
        <f t="shared" si="25"/>
        <v>47788</v>
      </c>
      <c r="Q311" s="129">
        <v>55</v>
      </c>
      <c r="R311" s="129"/>
    </row>
    <row r="312" spans="1:18" ht="25.5" customHeight="1">
      <c r="A312" s="130"/>
      <c r="B312" s="130"/>
      <c r="C312" s="130"/>
      <c r="D312" s="130"/>
      <c r="E312" s="130"/>
      <c r="F312" s="127">
        <f t="shared" si="20"/>
        <v>27729</v>
      </c>
      <c r="G312" s="127">
        <f t="shared" si="21"/>
        <v>48580</v>
      </c>
      <c r="H312" s="128">
        <v>57</v>
      </c>
      <c r="I312" s="131"/>
      <c r="J312" s="130"/>
      <c r="K312" s="130"/>
      <c r="L312" s="130"/>
      <c r="M312" s="130"/>
      <c r="N312" s="130"/>
      <c r="O312" s="127">
        <f t="shared" si="24"/>
        <v>29556</v>
      </c>
      <c r="P312" s="127">
        <f t="shared" si="25"/>
        <v>47818</v>
      </c>
      <c r="Q312" s="129">
        <v>55</v>
      </c>
      <c r="R312" s="129"/>
    </row>
    <row r="313" spans="1:18" ht="25.5" customHeight="1">
      <c r="A313" s="130"/>
      <c r="B313" s="130"/>
      <c r="C313" s="130"/>
      <c r="D313" s="130"/>
      <c r="E313" s="130"/>
      <c r="F313" s="127">
        <f t="shared" si="20"/>
        <v>27760</v>
      </c>
      <c r="G313" s="127">
        <f t="shared" si="21"/>
        <v>48611</v>
      </c>
      <c r="H313" s="128">
        <v>57</v>
      </c>
      <c r="I313" s="131"/>
      <c r="J313" s="130"/>
      <c r="K313" s="130"/>
      <c r="L313" s="130"/>
      <c r="M313" s="130"/>
      <c r="N313" s="130"/>
      <c r="O313" s="127">
        <f t="shared" si="24"/>
        <v>29587</v>
      </c>
      <c r="P313" s="127">
        <f t="shared" si="25"/>
        <v>47849</v>
      </c>
      <c r="Q313" s="129">
        <v>55</v>
      </c>
      <c r="R313" s="129"/>
    </row>
    <row r="314" spans="1:18" ht="25.5" customHeight="1">
      <c r="A314" s="130"/>
      <c r="B314" s="130"/>
      <c r="C314" s="130"/>
      <c r="D314" s="130"/>
      <c r="E314" s="130"/>
      <c r="F314" s="127">
        <f t="shared" si="20"/>
        <v>27791</v>
      </c>
      <c r="G314" s="127">
        <f t="shared" si="21"/>
        <v>48639</v>
      </c>
      <c r="H314" s="128">
        <v>57</v>
      </c>
      <c r="I314" s="131"/>
      <c r="J314" s="130"/>
      <c r="K314" s="130"/>
      <c r="L314" s="130"/>
      <c r="M314" s="130"/>
      <c r="N314" s="130"/>
      <c r="O314" s="127">
        <f t="shared" si="24"/>
        <v>29618</v>
      </c>
      <c r="P314" s="127">
        <f t="shared" si="25"/>
        <v>47880</v>
      </c>
      <c r="Q314" s="129">
        <v>55</v>
      </c>
      <c r="R314" s="129"/>
    </row>
    <row r="315" spans="1:18" ht="25.5" customHeight="1">
      <c r="A315" s="130"/>
      <c r="B315" s="130"/>
      <c r="C315" s="130"/>
      <c r="D315" s="130"/>
      <c r="E315" s="130"/>
      <c r="F315" s="127">
        <f t="shared" si="20"/>
        <v>27820</v>
      </c>
      <c r="G315" s="127">
        <f t="shared" si="21"/>
        <v>48670</v>
      </c>
      <c r="H315" s="128">
        <v>57</v>
      </c>
      <c r="I315" s="131"/>
      <c r="J315" s="130"/>
      <c r="K315" s="130"/>
      <c r="L315" s="130"/>
      <c r="M315" s="130"/>
      <c r="N315" s="130"/>
      <c r="O315" s="127">
        <f t="shared" si="24"/>
        <v>29646</v>
      </c>
      <c r="P315" s="127">
        <f t="shared" si="25"/>
        <v>47908</v>
      </c>
      <c r="Q315" s="129">
        <v>55</v>
      </c>
      <c r="R315" s="129"/>
    </row>
    <row r="316" spans="1:18" ht="25.5" customHeight="1">
      <c r="A316" s="130"/>
      <c r="B316" s="130"/>
      <c r="C316" s="130"/>
      <c r="D316" s="130"/>
      <c r="E316" s="130"/>
      <c r="F316" s="127">
        <f t="shared" si="20"/>
        <v>27851</v>
      </c>
      <c r="G316" s="127">
        <f t="shared" si="21"/>
        <v>48700</v>
      </c>
      <c r="H316" s="128">
        <v>57</v>
      </c>
      <c r="I316" s="131"/>
      <c r="J316" s="130"/>
      <c r="K316" s="130"/>
      <c r="L316" s="130"/>
      <c r="M316" s="130"/>
      <c r="N316" s="130"/>
      <c r="O316" s="127">
        <f t="shared" si="24"/>
        <v>29677</v>
      </c>
      <c r="P316" s="127">
        <f t="shared" si="25"/>
        <v>47939</v>
      </c>
      <c r="Q316" s="129">
        <v>55</v>
      </c>
      <c r="R316" s="129"/>
    </row>
    <row r="317" spans="1:18" ht="25.5" customHeight="1">
      <c r="A317" s="130"/>
      <c r="B317" s="130"/>
      <c r="C317" s="130"/>
      <c r="D317" s="130"/>
      <c r="E317" s="130"/>
      <c r="F317" s="127">
        <f t="shared" si="20"/>
        <v>27881</v>
      </c>
      <c r="G317" s="127">
        <f t="shared" si="21"/>
        <v>48731</v>
      </c>
      <c r="H317" s="128">
        <v>57</v>
      </c>
      <c r="I317" s="131"/>
      <c r="J317" s="130"/>
      <c r="K317" s="130"/>
      <c r="L317" s="130"/>
      <c r="M317" s="130"/>
      <c r="N317" s="130"/>
      <c r="O317" s="127">
        <f t="shared" si="24"/>
        <v>29707</v>
      </c>
      <c r="P317" s="127">
        <f t="shared" si="25"/>
        <v>47969</v>
      </c>
      <c r="Q317" s="129">
        <v>55</v>
      </c>
      <c r="R317" s="129"/>
    </row>
    <row r="318" spans="1:18" ht="25.5" customHeight="1">
      <c r="A318" s="130"/>
      <c r="B318" s="130"/>
      <c r="C318" s="130"/>
      <c r="D318" s="130"/>
      <c r="E318" s="130"/>
      <c r="F318" s="127">
        <f t="shared" si="20"/>
        <v>27912</v>
      </c>
      <c r="G318" s="127">
        <f t="shared" si="21"/>
        <v>48761</v>
      </c>
      <c r="H318" s="128">
        <v>57</v>
      </c>
      <c r="I318" s="131"/>
      <c r="J318" s="130"/>
      <c r="K318" s="130"/>
      <c r="L318" s="130"/>
      <c r="M318" s="130"/>
      <c r="N318" s="130"/>
      <c r="O318" s="127">
        <f t="shared" si="24"/>
        <v>29738</v>
      </c>
      <c r="P318" s="127">
        <f t="shared" si="25"/>
        <v>48000</v>
      </c>
      <c r="Q318" s="129">
        <v>55</v>
      </c>
      <c r="R318" s="129"/>
    </row>
    <row r="319" spans="1:18" ht="25.5" customHeight="1">
      <c r="A319" s="130"/>
      <c r="B319" s="130"/>
      <c r="C319" s="130"/>
      <c r="D319" s="130"/>
      <c r="E319" s="130"/>
      <c r="F319" s="127">
        <f t="shared" si="20"/>
        <v>27942</v>
      </c>
      <c r="G319" s="127">
        <f t="shared" si="21"/>
        <v>48792</v>
      </c>
      <c r="H319" s="128">
        <v>57</v>
      </c>
      <c r="I319" s="131"/>
      <c r="J319" s="130"/>
      <c r="K319" s="130"/>
      <c r="L319" s="130"/>
      <c r="M319" s="130"/>
      <c r="N319" s="130"/>
      <c r="O319" s="127">
        <f t="shared" si="24"/>
        <v>29768</v>
      </c>
      <c r="P319" s="127">
        <f t="shared" si="25"/>
        <v>48030</v>
      </c>
      <c r="Q319" s="129">
        <v>55</v>
      </c>
      <c r="R319" s="129"/>
    </row>
    <row r="320" spans="1:18" ht="25.5" customHeight="1">
      <c r="A320" s="130"/>
      <c r="B320" s="130"/>
      <c r="C320" s="130"/>
      <c r="D320" s="130"/>
      <c r="E320" s="130"/>
      <c r="F320" s="127">
        <f t="shared" si="20"/>
        <v>27973</v>
      </c>
      <c r="G320" s="127">
        <f t="shared" si="21"/>
        <v>48823</v>
      </c>
      <c r="H320" s="128">
        <v>57</v>
      </c>
      <c r="I320" s="131"/>
      <c r="J320" s="130"/>
      <c r="K320" s="130"/>
      <c r="L320" s="130"/>
      <c r="M320" s="130"/>
      <c r="N320" s="130"/>
      <c r="O320" s="127">
        <f t="shared" si="24"/>
        <v>29799</v>
      </c>
      <c r="P320" s="127">
        <f t="shared" si="25"/>
        <v>48061</v>
      </c>
      <c r="Q320" s="129">
        <v>55</v>
      </c>
      <c r="R320" s="129"/>
    </row>
    <row r="321" spans="1:18" ht="25.5" customHeight="1">
      <c r="A321" s="130"/>
      <c r="B321" s="130"/>
      <c r="C321" s="130"/>
      <c r="D321" s="130"/>
      <c r="E321" s="130"/>
      <c r="F321" s="127">
        <f t="shared" si="20"/>
        <v>28004</v>
      </c>
      <c r="G321" s="127">
        <f t="shared" si="21"/>
        <v>48853</v>
      </c>
      <c r="H321" s="128">
        <v>57</v>
      </c>
      <c r="I321" s="131"/>
      <c r="J321" s="130"/>
      <c r="K321" s="130"/>
      <c r="L321" s="130"/>
      <c r="M321" s="130"/>
      <c r="N321" s="130"/>
      <c r="O321" s="127">
        <f t="shared" si="24"/>
        <v>29830</v>
      </c>
      <c r="P321" s="127">
        <f t="shared" si="25"/>
        <v>48092</v>
      </c>
      <c r="Q321" s="129">
        <v>55</v>
      </c>
      <c r="R321" s="129"/>
    </row>
    <row r="322" spans="1:18" ht="25.5" customHeight="1">
      <c r="A322" s="130"/>
      <c r="B322" s="130"/>
      <c r="C322" s="130"/>
      <c r="D322" s="130"/>
      <c r="E322" s="130"/>
      <c r="F322" s="127">
        <f t="shared" ref="F322:F340" si="26">EDATE(F321,1)</f>
        <v>28034</v>
      </c>
      <c r="G322" s="127">
        <f t="shared" ref="G322:G340" si="27">EOMONTH(EDATE(F322,57*12),0)+1</f>
        <v>48884</v>
      </c>
      <c r="H322" s="128">
        <v>57</v>
      </c>
      <c r="I322" s="131"/>
      <c r="J322" s="130"/>
      <c r="K322" s="130"/>
      <c r="L322" s="130"/>
      <c r="M322" s="130"/>
      <c r="N322" s="130"/>
      <c r="O322" s="127">
        <f t="shared" si="24"/>
        <v>29860</v>
      </c>
      <c r="P322" s="127">
        <f t="shared" si="25"/>
        <v>48122</v>
      </c>
      <c r="Q322" s="129">
        <v>55</v>
      </c>
      <c r="R322" s="129"/>
    </row>
    <row r="323" spans="1:18" ht="25.5" customHeight="1">
      <c r="A323" s="130"/>
      <c r="B323" s="130"/>
      <c r="C323" s="130"/>
      <c r="D323" s="130"/>
      <c r="E323" s="130"/>
      <c r="F323" s="127">
        <f t="shared" si="26"/>
        <v>28065</v>
      </c>
      <c r="G323" s="127">
        <f t="shared" si="27"/>
        <v>48914</v>
      </c>
      <c r="H323" s="128">
        <v>57</v>
      </c>
      <c r="I323" s="131"/>
      <c r="J323" s="130"/>
      <c r="K323" s="130"/>
      <c r="L323" s="130"/>
      <c r="M323" s="130"/>
      <c r="N323" s="130"/>
      <c r="O323" s="127">
        <f t="shared" si="24"/>
        <v>29891</v>
      </c>
      <c r="P323" s="127">
        <f t="shared" si="25"/>
        <v>48153</v>
      </c>
      <c r="Q323" s="129">
        <v>55</v>
      </c>
      <c r="R323" s="129"/>
    </row>
    <row r="324" spans="1:18" ht="25.5" customHeight="1">
      <c r="A324" s="130"/>
      <c r="B324" s="130"/>
      <c r="C324" s="130"/>
      <c r="D324" s="130"/>
      <c r="E324" s="130"/>
      <c r="F324" s="127">
        <f t="shared" si="26"/>
        <v>28095</v>
      </c>
      <c r="G324" s="127">
        <f t="shared" si="27"/>
        <v>48945</v>
      </c>
      <c r="H324" s="128">
        <v>57</v>
      </c>
      <c r="I324" s="131"/>
      <c r="J324" s="130"/>
      <c r="K324" s="130"/>
      <c r="L324" s="130"/>
      <c r="M324" s="130"/>
      <c r="N324" s="130"/>
      <c r="O324" s="127">
        <f t="shared" si="24"/>
        <v>29921</v>
      </c>
      <c r="P324" s="127">
        <f t="shared" si="25"/>
        <v>48183</v>
      </c>
      <c r="Q324" s="129">
        <v>55</v>
      </c>
      <c r="R324" s="129"/>
    </row>
    <row r="325" spans="1:18" ht="25.5" customHeight="1">
      <c r="A325" s="130"/>
      <c r="B325" s="130"/>
      <c r="C325" s="130"/>
      <c r="D325" s="130"/>
      <c r="E325" s="130"/>
      <c r="F325" s="127">
        <f t="shared" si="26"/>
        <v>28126</v>
      </c>
      <c r="G325" s="127">
        <f t="shared" si="27"/>
        <v>48976</v>
      </c>
      <c r="H325" s="128">
        <v>57</v>
      </c>
      <c r="I325" s="131"/>
      <c r="J325" s="130"/>
      <c r="K325" s="130"/>
      <c r="L325" s="130"/>
      <c r="M325" s="130"/>
      <c r="N325" s="130"/>
      <c r="O325" s="127">
        <f t="shared" si="24"/>
        <v>29952</v>
      </c>
      <c r="P325" s="127">
        <f t="shared" si="25"/>
        <v>48214</v>
      </c>
      <c r="Q325" s="129">
        <v>55</v>
      </c>
      <c r="R325" s="129"/>
    </row>
    <row r="326" spans="1:18" ht="25.5" customHeight="1">
      <c r="A326" s="130"/>
      <c r="B326" s="130"/>
      <c r="C326" s="130"/>
      <c r="D326" s="130"/>
      <c r="E326" s="130"/>
      <c r="F326" s="127">
        <f t="shared" si="26"/>
        <v>28157</v>
      </c>
      <c r="G326" s="127">
        <f t="shared" si="27"/>
        <v>49004</v>
      </c>
      <c r="H326" s="128">
        <v>57</v>
      </c>
      <c r="I326" s="131"/>
      <c r="J326" s="130"/>
      <c r="K326" s="130"/>
      <c r="L326" s="130"/>
      <c r="M326" s="130"/>
      <c r="N326" s="130"/>
      <c r="O326" s="127">
        <f t="shared" si="24"/>
        <v>29983</v>
      </c>
      <c r="P326" s="127">
        <f t="shared" si="25"/>
        <v>48245</v>
      </c>
      <c r="Q326" s="129">
        <v>55</v>
      </c>
      <c r="R326" s="129"/>
    </row>
    <row r="327" spans="1:18" ht="25.5" customHeight="1">
      <c r="A327" s="130"/>
      <c r="B327" s="130"/>
      <c r="C327" s="130"/>
      <c r="D327" s="130"/>
      <c r="E327" s="130"/>
      <c r="F327" s="127">
        <f t="shared" si="26"/>
        <v>28185</v>
      </c>
      <c r="G327" s="127">
        <f t="shared" si="27"/>
        <v>49035</v>
      </c>
      <c r="H327" s="128">
        <v>57</v>
      </c>
      <c r="I327" s="131"/>
      <c r="J327" s="130"/>
      <c r="K327" s="130"/>
      <c r="L327" s="130"/>
      <c r="M327" s="130"/>
      <c r="N327" s="130"/>
      <c r="O327" s="127">
        <f t="shared" si="24"/>
        <v>30011</v>
      </c>
      <c r="P327" s="127">
        <f t="shared" si="25"/>
        <v>48274</v>
      </c>
      <c r="Q327" s="129">
        <v>55</v>
      </c>
      <c r="R327" s="129"/>
    </row>
    <row r="328" spans="1:18" ht="25.5" customHeight="1">
      <c r="A328" s="130"/>
      <c r="B328" s="130"/>
      <c r="C328" s="130"/>
      <c r="D328" s="130"/>
      <c r="E328" s="130"/>
      <c r="F328" s="127">
        <f t="shared" si="26"/>
        <v>28216</v>
      </c>
      <c r="G328" s="127">
        <f t="shared" si="27"/>
        <v>49065</v>
      </c>
      <c r="H328" s="128">
        <v>57</v>
      </c>
      <c r="I328" s="131"/>
      <c r="J328" s="130"/>
      <c r="K328" s="130"/>
      <c r="L328" s="130"/>
      <c r="M328" s="130"/>
      <c r="N328" s="130"/>
      <c r="O328" s="127">
        <f t="shared" si="24"/>
        <v>30042</v>
      </c>
      <c r="P328" s="127">
        <f t="shared" si="25"/>
        <v>48305</v>
      </c>
      <c r="Q328" s="129">
        <v>55</v>
      </c>
      <c r="R328" s="129"/>
    </row>
    <row r="329" spans="1:18" ht="25.5" customHeight="1">
      <c r="A329" s="130"/>
      <c r="B329" s="130"/>
      <c r="C329" s="130"/>
      <c r="D329" s="130"/>
      <c r="E329" s="130"/>
      <c r="F329" s="127">
        <f t="shared" si="26"/>
        <v>28246</v>
      </c>
      <c r="G329" s="127">
        <f t="shared" si="27"/>
        <v>49096</v>
      </c>
      <c r="H329" s="128">
        <v>57</v>
      </c>
      <c r="I329" s="131"/>
      <c r="J329" s="130"/>
      <c r="K329" s="130"/>
      <c r="L329" s="130"/>
      <c r="M329" s="130"/>
      <c r="N329" s="130"/>
      <c r="O329" s="127">
        <f t="shared" si="24"/>
        <v>30072</v>
      </c>
      <c r="P329" s="127">
        <f t="shared" si="25"/>
        <v>48335</v>
      </c>
      <c r="Q329" s="129">
        <v>55</v>
      </c>
      <c r="R329" s="129"/>
    </row>
    <row r="330" spans="1:18" ht="25.5" customHeight="1">
      <c r="A330" s="130"/>
      <c r="B330" s="130"/>
      <c r="C330" s="130"/>
      <c r="D330" s="130"/>
      <c r="E330" s="130"/>
      <c r="F330" s="127">
        <f t="shared" si="26"/>
        <v>28277</v>
      </c>
      <c r="G330" s="127">
        <f t="shared" si="27"/>
        <v>49126</v>
      </c>
      <c r="H330" s="128">
        <v>57</v>
      </c>
      <c r="I330" s="131"/>
      <c r="J330" s="130"/>
      <c r="K330" s="130"/>
      <c r="L330" s="130"/>
      <c r="M330" s="130"/>
      <c r="N330" s="130"/>
      <c r="O330" s="127">
        <f t="shared" si="24"/>
        <v>30103</v>
      </c>
      <c r="P330" s="127">
        <f t="shared" si="25"/>
        <v>48366</v>
      </c>
      <c r="Q330" s="129">
        <v>55</v>
      </c>
      <c r="R330" s="129"/>
    </row>
    <row r="331" spans="1:18" ht="25.5" customHeight="1">
      <c r="A331" s="130"/>
      <c r="B331" s="130"/>
      <c r="C331" s="130"/>
      <c r="D331" s="130"/>
      <c r="E331" s="130"/>
      <c r="F331" s="127">
        <f t="shared" si="26"/>
        <v>28307</v>
      </c>
      <c r="G331" s="127">
        <f t="shared" si="27"/>
        <v>49157</v>
      </c>
      <c r="H331" s="128">
        <v>57</v>
      </c>
      <c r="I331" s="131"/>
      <c r="J331" s="130"/>
      <c r="K331" s="130"/>
      <c r="L331" s="130"/>
      <c r="M331" s="130"/>
      <c r="N331" s="130"/>
      <c r="O331" s="127">
        <f t="shared" si="24"/>
        <v>30133</v>
      </c>
      <c r="P331" s="127">
        <f t="shared" si="25"/>
        <v>48396</v>
      </c>
      <c r="Q331" s="129">
        <v>55</v>
      </c>
      <c r="R331" s="129"/>
    </row>
    <row r="332" spans="1:18" ht="25.5" customHeight="1">
      <c r="A332" s="130"/>
      <c r="B332" s="130"/>
      <c r="C332" s="130"/>
      <c r="D332" s="130"/>
      <c r="E332" s="130"/>
      <c r="F332" s="127">
        <f t="shared" si="26"/>
        <v>28338</v>
      </c>
      <c r="G332" s="127">
        <f t="shared" si="27"/>
        <v>49188</v>
      </c>
      <c r="H332" s="128">
        <v>57</v>
      </c>
      <c r="I332" s="131"/>
      <c r="J332" s="130"/>
      <c r="K332" s="130"/>
      <c r="L332" s="130"/>
      <c r="M332" s="130"/>
      <c r="N332" s="130"/>
      <c r="O332" s="127">
        <f t="shared" si="24"/>
        <v>30164</v>
      </c>
      <c r="P332" s="127">
        <f t="shared" si="25"/>
        <v>48427</v>
      </c>
      <c r="Q332" s="129">
        <v>55</v>
      </c>
      <c r="R332" s="129"/>
    </row>
    <row r="333" spans="1:18" ht="25.5" customHeight="1">
      <c r="A333" s="130"/>
      <c r="B333" s="130"/>
      <c r="C333" s="130"/>
      <c r="D333" s="130"/>
      <c r="E333" s="130"/>
      <c r="F333" s="127">
        <f t="shared" si="26"/>
        <v>28369</v>
      </c>
      <c r="G333" s="127">
        <f t="shared" si="27"/>
        <v>49218</v>
      </c>
      <c r="H333" s="128">
        <v>57</v>
      </c>
      <c r="I333" s="131"/>
      <c r="J333" s="130"/>
      <c r="K333" s="130"/>
      <c r="L333" s="130"/>
      <c r="M333" s="130"/>
      <c r="N333" s="130"/>
      <c r="O333" s="127">
        <f t="shared" si="24"/>
        <v>30195</v>
      </c>
      <c r="P333" s="127">
        <f t="shared" si="25"/>
        <v>48458</v>
      </c>
      <c r="Q333" s="129">
        <v>55</v>
      </c>
      <c r="R333" s="129"/>
    </row>
    <row r="334" spans="1:18" ht="25.5" customHeight="1">
      <c r="A334" s="130"/>
      <c r="B334" s="130"/>
      <c r="C334" s="130"/>
      <c r="D334" s="130"/>
      <c r="E334" s="130"/>
      <c r="F334" s="127">
        <f t="shared" si="26"/>
        <v>28399</v>
      </c>
      <c r="G334" s="127">
        <f t="shared" si="27"/>
        <v>49249</v>
      </c>
      <c r="H334" s="128">
        <v>57</v>
      </c>
      <c r="I334" s="131"/>
      <c r="J334" s="130"/>
      <c r="K334" s="130"/>
      <c r="L334" s="130"/>
      <c r="M334" s="130"/>
      <c r="N334" s="130"/>
      <c r="O334" s="127">
        <f t="shared" si="24"/>
        <v>30225</v>
      </c>
      <c r="P334" s="127">
        <f t="shared" si="25"/>
        <v>48488</v>
      </c>
      <c r="Q334" s="129">
        <v>55</v>
      </c>
      <c r="R334" s="129"/>
    </row>
    <row r="335" spans="1:18" ht="25.5" customHeight="1">
      <c r="A335" s="130"/>
      <c r="B335" s="130"/>
      <c r="C335" s="130"/>
      <c r="D335" s="130"/>
      <c r="E335" s="130"/>
      <c r="F335" s="127">
        <f t="shared" si="26"/>
        <v>28430</v>
      </c>
      <c r="G335" s="127">
        <f t="shared" si="27"/>
        <v>49279</v>
      </c>
      <c r="H335" s="128">
        <v>57</v>
      </c>
      <c r="I335" s="131"/>
      <c r="J335" s="130"/>
      <c r="K335" s="130"/>
      <c r="L335" s="130"/>
      <c r="M335" s="130"/>
      <c r="N335" s="130"/>
      <c r="O335" s="127">
        <f t="shared" si="24"/>
        <v>30256</v>
      </c>
      <c r="P335" s="127">
        <f t="shared" si="25"/>
        <v>48519</v>
      </c>
      <c r="Q335" s="129">
        <v>55</v>
      </c>
      <c r="R335" s="129"/>
    </row>
    <row r="336" spans="1:18" ht="25.5" customHeight="1">
      <c r="A336" s="130"/>
      <c r="B336" s="130"/>
      <c r="C336" s="130"/>
      <c r="D336" s="130"/>
      <c r="E336" s="130"/>
      <c r="F336" s="127">
        <f t="shared" si="26"/>
        <v>28460</v>
      </c>
      <c r="G336" s="127">
        <f t="shared" si="27"/>
        <v>49310</v>
      </c>
      <c r="H336" s="128">
        <v>57</v>
      </c>
      <c r="I336" s="131"/>
      <c r="J336" s="130"/>
      <c r="K336" s="130"/>
      <c r="L336" s="130"/>
      <c r="M336" s="130"/>
      <c r="N336" s="130"/>
      <c r="O336" s="127">
        <f t="shared" si="24"/>
        <v>30286</v>
      </c>
      <c r="P336" s="127">
        <f t="shared" si="25"/>
        <v>48549</v>
      </c>
      <c r="Q336" s="129">
        <v>55</v>
      </c>
      <c r="R336" s="129"/>
    </row>
    <row r="337" spans="1:18" ht="25.5" customHeight="1">
      <c r="A337" s="130"/>
      <c r="B337" s="130"/>
      <c r="C337" s="130"/>
      <c r="D337" s="130"/>
      <c r="E337" s="130"/>
      <c r="F337" s="127">
        <f t="shared" si="26"/>
        <v>28491</v>
      </c>
      <c r="G337" s="127">
        <f t="shared" si="27"/>
        <v>49341</v>
      </c>
      <c r="H337" s="128">
        <v>57</v>
      </c>
      <c r="I337" s="131"/>
      <c r="J337" s="130"/>
      <c r="K337" s="130"/>
      <c r="L337" s="130"/>
      <c r="M337" s="130"/>
      <c r="N337" s="130"/>
      <c r="O337" s="127">
        <f t="shared" si="24"/>
        <v>30317</v>
      </c>
      <c r="P337" s="127">
        <f t="shared" si="25"/>
        <v>48580</v>
      </c>
      <c r="Q337" s="129">
        <v>55</v>
      </c>
      <c r="R337" s="129"/>
    </row>
    <row r="338" spans="1:18" ht="25.5" customHeight="1">
      <c r="A338" s="130"/>
      <c r="B338" s="130"/>
      <c r="C338" s="130"/>
      <c r="D338" s="130"/>
      <c r="E338" s="130"/>
      <c r="F338" s="127">
        <f t="shared" si="26"/>
        <v>28522</v>
      </c>
      <c r="G338" s="127">
        <f t="shared" si="27"/>
        <v>49369</v>
      </c>
      <c r="H338" s="128">
        <v>57</v>
      </c>
      <c r="I338" s="131"/>
      <c r="J338" s="130"/>
      <c r="K338" s="130"/>
      <c r="L338" s="130"/>
      <c r="M338" s="130"/>
      <c r="N338" s="130"/>
      <c r="O338" s="127">
        <f t="shared" si="24"/>
        <v>30348</v>
      </c>
      <c r="P338" s="127">
        <f t="shared" si="25"/>
        <v>48611</v>
      </c>
      <c r="Q338" s="129">
        <v>55</v>
      </c>
      <c r="R338" s="129"/>
    </row>
    <row r="339" spans="1:18" ht="25.5" customHeight="1">
      <c r="A339" s="130"/>
      <c r="B339" s="130"/>
      <c r="C339" s="130"/>
      <c r="D339" s="130"/>
      <c r="E339" s="130"/>
      <c r="F339" s="127">
        <f t="shared" si="26"/>
        <v>28550</v>
      </c>
      <c r="G339" s="127">
        <f t="shared" si="27"/>
        <v>49400</v>
      </c>
      <c r="H339" s="128">
        <v>57</v>
      </c>
      <c r="I339" s="131"/>
      <c r="J339" s="130"/>
      <c r="K339" s="130"/>
      <c r="L339" s="130"/>
      <c r="M339" s="130"/>
      <c r="N339" s="130"/>
      <c r="O339" s="127">
        <f t="shared" si="24"/>
        <v>30376</v>
      </c>
      <c r="P339" s="127">
        <f t="shared" si="25"/>
        <v>48639</v>
      </c>
      <c r="Q339" s="129">
        <v>55</v>
      </c>
      <c r="R339" s="129"/>
    </row>
    <row r="340" spans="1:18" ht="25.5" customHeight="1">
      <c r="A340" s="130"/>
      <c r="B340" s="130"/>
      <c r="C340" s="130"/>
      <c r="D340" s="130"/>
      <c r="E340" s="130"/>
      <c r="F340" s="127">
        <f t="shared" si="26"/>
        <v>28581</v>
      </c>
      <c r="G340" s="127">
        <f t="shared" si="27"/>
        <v>49430</v>
      </c>
      <c r="H340" s="128">
        <v>57</v>
      </c>
      <c r="I340" s="131"/>
      <c r="J340" s="130"/>
      <c r="K340" s="130"/>
      <c r="L340" s="130"/>
      <c r="M340" s="130"/>
      <c r="N340" s="130"/>
      <c r="O340" s="127">
        <f t="shared" si="24"/>
        <v>30407</v>
      </c>
      <c r="P340" s="127">
        <f t="shared" si="25"/>
        <v>48670</v>
      </c>
      <c r="Q340" s="129">
        <v>55</v>
      </c>
      <c r="R340" s="129"/>
    </row>
  </sheetData>
  <sheetProtection algorithmName="SHA-512" hashValue="bYIR626GlMbzAQV+PKSgKAQep7uxmCxvEZKSvHEBY0I1w/Eef9Jf390yYMAtwrcWValdDc/k+4PJptPd7TFTSA==" saltValue="JBm3vjzLMfEnyHGmpp0UAg==" spinCount="100000" sheet="1" objects="1" scenarios="1"/>
  <mergeCells count="48">
    <mergeCell ref="C247:C255"/>
    <mergeCell ref="A256:B256"/>
    <mergeCell ref="D256:E256"/>
    <mergeCell ref="A257:E305"/>
    <mergeCell ref="C193:C201"/>
    <mergeCell ref="C202:C210"/>
    <mergeCell ref="C211:C219"/>
    <mergeCell ref="C220:C228"/>
    <mergeCell ref="C229:C237"/>
    <mergeCell ref="C238:C246"/>
    <mergeCell ref="M93:N93"/>
    <mergeCell ref="A189:R189"/>
    <mergeCell ref="D190:I190"/>
    <mergeCell ref="J190:R190"/>
    <mergeCell ref="A191:B191"/>
    <mergeCell ref="C191:C192"/>
    <mergeCell ref="D191:E191"/>
    <mergeCell ref="H191:I191"/>
    <mergeCell ref="Q191:R191"/>
    <mergeCell ref="A44:B44"/>
    <mergeCell ref="D44:E44"/>
    <mergeCell ref="A45:E93"/>
    <mergeCell ref="L45:L52"/>
    <mergeCell ref="L53:L60"/>
    <mergeCell ref="L61:L68"/>
    <mergeCell ref="L69:L76"/>
    <mergeCell ref="L77:L84"/>
    <mergeCell ref="L85:L92"/>
    <mergeCell ref="J93:K93"/>
    <mergeCell ref="L5:L12"/>
    <mergeCell ref="C8:C16"/>
    <mergeCell ref="L13:L20"/>
    <mergeCell ref="C17:C25"/>
    <mergeCell ref="L21:L28"/>
    <mergeCell ref="C26:C34"/>
    <mergeCell ref="L29:L36"/>
    <mergeCell ref="C35:C43"/>
    <mergeCell ref="L37:L44"/>
    <mergeCell ref="A1:R1"/>
    <mergeCell ref="A2:I2"/>
    <mergeCell ref="J2:R2"/>
    <mergeCell ref="A3:B3"/>
    <mergeCell ref="D3:E3"/>
    <mergeCell ref="H3:I3"/>
    <mergeCell ref="J3:K3"/>
    <mergeCell ref="L3:L4"/>
    <mergeCell ref="M3:N3"/>
    <mergeCell ref="Q3:R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8"/>
  <sheetViews>
    <sheetView workbookViewId="0">
      <selection activeCell="M8" sqref="M8:M16"/>
    </sheetView>
  </sheetViews>
  <sheetFormatPr defaultColWidth="6" defaultRowHeight="15"/>
  <cols>
    <col min="1" max="1" width="5.85546875" style="21" bestFit="1" customWidth="1"/>
    <col min="2" max="2" width="6.85546875" style="21" bestFit="1" customWidth="1"/>
    <col min="3" max="3" width="11.5703125" style="21" bestFit="1" customWidth="1"/>
    <col min="4" max="4" width="14.140625" style="22" bestFit="1" customWidth="1"/>
    <col min="5" max="5" width="5.85546875" style="13" bestFit="1" customWidth="1"/>
    <col min="6" max="6" width="6.85546875" style="13" bestFit="1" customWidth="1"/>
    <col min="7" max="7" width="11.5703125" style="13" bestFit="1" customWidth="1"/>
    <col min="8" max="8" width="14.140625" style="13" bestFit="1" customWidth="1"/>
    <col min="9" max="9" width="2.7109375" style="13" customWidth="1"/>
    <col min="10" max="10" width="5.85546875" style="13" bestFit="1" customWidth="1"/>
    <col min="11" max="11" width="6.85546875" style="13" bestFit="1" customWidth="1"/>
    <col min="12" max="12" width="11.5703125" style="13" bestFit="1" customWidth="1"/>
    <col min="13" max="13" width="23.5703125" style="13" bestFit="1" customWidth="1"/>
    <col min="14" max="14" width="5.85546875" style="13" bestFit="1" customWidth="1"/>
    <col min="15" max="15" width="6.85546875" style="13" bestFit="1" customWidth="1"/>
    <col min="16" max="16" width="11.5703125" style="13" bestFit="1" customWidth="1"/>
    <col min="17" max="17" width="23.5703125" style="13" bestFit="1" customWidth="1"/>
    <col min="18" max="256" width="6" style="13"/>
    <col min="257" max="257" width="5.85546875" style="13" bestFit="1" customWidth="1"/>
    <col min="258" max="258" width="6.85546875" style="13" bestFit="1" customWidth="1"/>
    <col min="259" max="259" width="11.5703125" style="13" bestFit="1" customWidth="1"/>
    <col min="260" max="260" width="14.140625" style="13" bestFit="1" customWidth="1"/>
    <col min="261" max="261" width="5.85546875" style="13" bestFit="1" customWidth="1"/>
    <col min="262" max="262" width="6.85546875" style="13" bestFit="1" customWidth="1"/>
    <col min="263" max="263" width="11.5703125" style="13" bestFit="1" customWidth="1"/>
    <col min="264" max="264" width="14.140625" style="13" bestFit="1" customWidth="1"/>
    <col min="265" max="265" width="2.7109375" style="13" customWidth="1"/>
    <col min="266" max="266" width="5.85546875" style="13" bestFit="1" customWidth="1"/>
    <col min="267" max="267" width="6.85546875" style="13" bestFit="1" customWidth="1"/>
    <col min="268" max="268" width="11.5703125" style="13" bestFit="1" customWidth="1"/>
    <col min="269" max="269" width="23.5703125" style="13" bestFit="1" customWidth="1"/>
    <col min="270" max="270" width="5.85546875" style="13" bestFit="1" customWidth="1"/>
    <col min="271" max="271" width="6.85546875" style="13" bestFit="1" customWidth="1"/>
    <col min="272" max="272" width="11.5703125" style="13" bestFit="1" customWidth="1"/>
    <col min="273" max="273" width="23.5703125" style="13" bestFit="1" customWidth="1"/>
    <col min="274" max="512" width="6" style="13"/>
    <col min="513" max="513" width="5.85546875" style="13" bestFit="1" customWidth="1"/>
    <col min="514" max="514" width="6.85546875" style="13" bestFit="1" customWidth="1"/>
    <col min="515" max="515" width="11.5703125" style="13" bestFit="1" customWidth="1"/>
    <col min="516" max="516" width="14.140625" style="13" bestFit="1" customWidth="1"/>
    <col min="517" max="517" width="5.85546875" style="13" bestFit="1" customWidth="1"/>
    <col min="518" max="518" width="6.85546875" style="13" bestFit="1" customWidth="1"/>
    <col min="519" max="519" width="11.5703125" style="13" bestFit="1" customWidth="1"/>
    <col min="520" max="520" width="14.140625" style="13" bestFit="1" customWidth="1"/>
    <col min="521" max="521" width="2.7109375" style="13" customWidth="1"/>
    <col min="522" max="522" width="5.85546875" style="13" bestFit="1" customWidth="1"/>
    <col min="523" max="523" width="6.85546875" style="13" bestFit="1" customWidth="1"/>
    <col min="524" max="524" width="11.5703125" style="13" bestFit="1" customWidth="1"/>
    <col min="525" max="525" width="23.5703125" style="13" bestFit="1" customWidth="1"/>
    <col min="526" max="526" width="5.85546875" style="13" bestFit="1" customWidth="1"/>
    <col min="527" max="527" width="6.85546875" style="13" bestFit="1" customWidth="1"/>
    <col min="528" max="528" width="11.5703125" style="13" bestFit="1" customWidth="1"/>
    <col min="529" max="529" width="23.5703125" style="13" bestFit="1" customWidth="1"/>
    <col min="530" max="768" width="6" style="13"/>
    <col min="769" max="769" width="5.85546875" style="13" bestFit="1" customWidth="1"/>
    <col min="770" max="770" width="6.85546875" style="13" bestFit="1" customWidth="1"/>
    <col min="771" max="771" width="11.5703125" style="13" bestFit="1" customWidth="1"/>
    <col min="772" max="772" width="14.140625" style="13" bestFit="1" customWidth="1"/>
    <col min="773" max="773" width="5.85546875" style="13" bestFit="1" customWidth="1"/>
    <col min="774" max="774" width="6.85546875" style="13" bestFit="1" customWidth="1"/>
    <col min="775" max="775" width="11.5703125" style="13" bestFit="1" customWidth="1"/>
    <col min="776" max="776" width="14.140625" style="13" bestFit="1" customWidth="1"/>
    <col min="777" max="777" width="2.7109375" style="13" customWidth="1"/>
    <col min="778" max="778" width="5.85546875" style="13" bestFit="1" customWidth="1"/>
    <col min="779" max="779" width="6.85546875" style="13" bestFit="1" customWidth="1"/>
    <col min="780" max="780" width="11.5703125" style="13" bestFit="1" customWidth="1"/>
    <col min="781" max="781" width="23.5703125" style="13" bestFit="1" customWidth="1"/>
    <col min="782" max="782" width="5.85546875" style="13" bestFit="1" customWidth="1"/>
    <col min="783" max="783" width="6.85546875" style="13" bestFit="1" customWidth="1"/>
    <col min="784" max="784" width="11.5703125" style="13" bestFit="1" customWidth="1"/>
    <col min="785" max="785" width="23.5703125" style="13" bestFit="1" customWidth="1"/>
    <col min="786" max="1024" width="6" style="13"/>
    <col min="1025" max="1025" width="5.85546875" style="13" bestFit="1" customWidth="1"/>
    <col min="1026" max="1026" width="6.85546875" style="13" bestFit="1" customWidth="1"/>
    <col min="1027" max="1027" width="11.5703125" style="13" bestFit="1" customWidth="1"/>
    <col min="1028" max="1028" width="14.140625" style="13" bestFit="1" customWidth="1"/>
    <col min="1029" max="1029" width="5.85546875" style="13" bestFit="1" customWidth="1"/>
    <col min="1030" max="1030" width="6.85546875" style="13" bestFit="1" customWidth="1"/>
    <col min="1031" max="1031" width="11.5703125" style="13" bestFit="1" customWidth="1"/>
    <col min="1032" max="1032" width="14.140625" style="13" bestFit="1" customWidth="1"/>
    <col min="1033" max="1033" width="2.7109375" style="13" customWidth="1"/>
    <col min="1034" max="1034" width="5.85546875" style="13" bestFit="1" customWidth="1"/>
    <col min="1035" max="1035" width="6.85546875" style="13" bestFit="1" customWidth="1"/>
    <col min="1036" max="1036" width="11.5703125" style="13" bestFit="1" customWidth="1"/>
    <col min="1037" max="1037" width="23.5703125" style="13" bestFit="1" customWidth="1"/>
    <col min="1038" max="1038" width="5.85546875" style="13" bestFit="1" customWidth="1"/>
    <col min="1039" max="1039" width="6.85546875" style="13" bestFit="1" customWidth="1"/>
    <col min="1040" max="1040" width="11.5703125" style="13" bestFit="1" customWidth="1"/>
    <col min="1041" max="1041" width="23.5703125" style="13" bestFit="1" customWidth="1"/>
    <col min="1042" max="1280" width="6" style="13"/>
    <col min="1281" max="1281" width="5.85546875" style="13" bestFit="1" customWidth="1"/>
    <col min="1282" max="1282" width="6.85546875" style="13" bestFit="1" customWidth="1"/>
    <col min="1283" max="1283" width="11.5703125" style="13" bestFit="1" customWidth="1"/>
    <col min="1284" max="1284" width="14.140625" style="13" bestFit="1" customWidth="1"/>
    <col min="1285" max="1285" width="5.85546875" style="13" bestFit="1" customWidth="1"/>
    <col min="1286" max="1286" width="6.85546875" style="13" bestFit="1" customWidth="1"/>
    <col min="1287" max="1287" width="11.5703125" style="13" bestFit="1" customWidth="1"/>
    <col min="1288" max="1288" width="14.140625" style="13" bestFit="1" customWidth="1"/>
    <col min="1289" max="1289" width="2.7109375" style="13" customWidth="1"/>
    <col min="1290" max="1290" width="5.85546875" style="13" bestFit="1" customWidth="1"/>
    <col min="1291" max="1291" width="6.85546875" style="13" bestFit="1" customWidth="1"/>
    <col min="1292" max="1292" width="11.5703125" style="13" bestFit="1" customWidth="1"/>
    <col min="1293" max="1293" width="23.5703125" style="13" bestFit="1" customWidth="1"/>
    <col min="1294" max="1294" width="5.85546875" style="13" bestFit="1" customWidth="1"/>
    <col min="1295" max="1295" width="6.85546875" style="13" bestFit="1" customWidth="1"/>
    <col min="1296" max="1296" width="11.5703125" style="13" bestFit="1" customWidth="1"/>
    <col min="1297" max="1297" width="23.5703125" style="13" bestFit="1" customWidth="1"/>
    <col min="1298" max="1536" width="6" style="13"/>
    <col min="1537" max="1537" width="5.85546875" style="13" bestFit="1" customWidth="1"/>
    <col min="1538" max="1538" width="6.85546875" style="13" bestFit="1" customWidth="1"/>
    <col min="1539" max="1539" width="11.5703125" style="13" bestFit="1" customWidth="1"/>
    <col min="1540" max="1540" width="14.140625" style="13" bestFit="1" customWidth="1"/>
    <col min="1541" max="1541" width="5.85546875" style="13" bestFit="1" customWidth="1"/>
    <col min="1542" max="1542" width="6.85546875" style="13" bestFit="1" customWidth="1"/>
    <col min="1543" max="1543" width="11.5703125" style="13" bestFit="1" customWidth="1"/>
    <col min="1544" max="1544" width="14.140625" style="13" bestFit="1" customWidth="1"/>
    <col min="1545" max="1545" width="2.7109375" style="13" customWidth="1"/>
    <col min="1546" max="1546" width="5.85546875" style="13" bestFit="1" customWidth="1"/>
    <col min="1547" max="1547" width="6.85546875" style="13" bestFit="1" customWidth="1"/>
    <col min="1548" max="1548" width="11.5703125" style="13" bestFit="1" customWidth="1"/>
    <col min="1549" max="1549" width="23.5703125" style="13" bestFit="1" customWidth="1"/>
    <col min="1550" max="1550" width="5.85546875" style="13" bestFit="1" customWidth="1"/>
    <col min="1551" max="1551" width="6.85546875" style="13" bestFit="1" customWidth="1"/>
    <col min="1552" max="1552" width="11.5703125" style="13" bestFit="1" customWidth="1"/>
    <col min="1553" max="1553" width="23.5703125" style="13" bestFit="1" customWidth="1"/>
    <col min="1554" max="1792" width="6" style="13"/>
    <col min="1793" max="1793" width="5.85546875" style="13" bestFit="1" customWidth="1"/>
    <col min="1794" max="1794" width="6.85546875" style="13" bestFit="1" customWidth="1"/>
    <col min="1795" max="1795" width="11.5703125" style="13" bestFit="1" customWidth="1"/>
    <col min="1796" max="1796" width="14.140625" style="13" bestFit="1" customWidth="1"/>
    <col min="1797" max="1797" width="5.85546875" style="13" bestFit="1" customWidth="1"/>
    <col min="1798" max="1798" width="6.85546875" style="13" bestFit="1" customWidth="1"/>
    <col min="1799" max="1799" width="11.5703125" style="13" bestFit="1" customWidth="1"/>
    <col min="1800" max="1800" width="14.140625" style="13" bestFit="1" customWidth="1"/>
    <col min="1801" max="1801" width="2.7109375" style="13" customWidth="1"/>
    <col min="1802" max="1802" width="5.85546875" style="13" bestFit="1" customWidth="1"/>
    <col min="1803" max="1803" width="6.85546875" style="13" bestFit="1" customWidth="1"/>
    <col min="1804" max="1804" width="11.5703125" style="13" bestFit="1" customWidth="1"/>
    <col min="1805" max="1805" width="23.5703125" style="13" bestFit="1" customWidth="1"/>
    <col min="1806" max="1806" width="5.85546875" style="13" bestFit="1" customWidth="1"/>
    <col min="1807" max="1807" width="6.85546875" style="13" bestFit="1" customWidth="1"/>
    <col min="1808" max="1808" width="11.5703125" style="13" bestFit="1" customWidth="1"/>
    <col min="1809" max="1809" width="23.5703125" style="13" bestFit="1" customWidth="1"/>
    <col min="1810" max="2048" width="6" style="13"/>
    <col min="2049" max="2049" width="5.85546875" style="13" bestFit="1" customWidth="1"/>
    <col min="2050" max="2050" width="6.85546875" style="13" bestFit="1" customWidth="1"/>
    <col min="2051" max="2051" width="11.5703125" style="13" bestFit="1" customWidth="1"/>
    <col min="2052" max="2052" width="14.140625" style="13" bestFit="1" customWidth="1"/>
    <col min="2053" max="2053" width="5.85546875" style="13" bestFit="1" customWidth="1"/>
    <col min="2054" max="2054" width="6.85546875" style="13" bestFit="1" customWidth="1"/>
    <col min="2055" max="2055" width="11.5703125" style="13" bestFit="1" customWidth="1"/>
    <col min="2056" max="2056" width="14.140625" style="13" bestFit="1" customWidth="1"/>
    <col min="2057" max="2057" width="2.7109375" style="13" customWidth="1"/>
    <col min="2058" max="2058" width="5.85546875" style="13" bestFit="1" customWidth="1"/>
    <col min="2059" max="2059" width="6.85546875" style="13" bestFit="1" customWidth="1"/>
    <col min="2060" max="2060" width="11.5703125" style="13" bestFit="1" customWidth="1"/>
    <col min="2061" max="2061" width="23.5703125" style="13" bestFit="1" customWidth="1"/>
    <col min="2062" max="2062" width="5.85546875" style="13" bestFit="1" customWidth="1"/>
    <col min="2063" max="2063" width="6.85546875" style="13" bestFit="1" customWidth="1"/>
    <col min="2064" max="2064" width="11.5703125" style="13" bestFit="1" customWidth="1"/>
    <col min="2065" max="2065" width="23.5703125" style="13" bestFit="1" customWidth="1"/>
    <col min="2066" max="2304" width="6" style="13"/>
    <col min="2305" max="2305" width="5.85546875" style="13" bestFit="1" customWidth="1"/>
    <col min="2306" max="2306" width="6.85546875" style="13" bestFit="1" customWidth="1"/>
    <col min="2307" max="2307" width="11.5703125" style="13" bestFit="1" customWidth="1"/>
    <col min="2308" max="2308" width="14.140625" style="13" bestFit="1" customWidth="1"/>
    <col min="2309" max="2309" width="5.85546875" style="13" bestFit="1" customWidth="1"/>
    <col min="2310" max="2310" width="6.85546875" style="13" bestFit="1" customWidth="1"/>
    <col min="2311" max="2311" width="11.5703125" style="13" bestFit="1" customWidth="1"/>
    <col min="2312" max="2312" width="14.140625" style="13" bestFit="1" customWidth="1"/>
    <col min="2313" max="2313" width="2.7109375" style="13" customWidth="1"/>
    <col min="2314" max="2314" width="5.85546875" style="13" bestFit="1" customWidth="1"/>
    <col min="2315" max="2315" width="6.85546875" style="13" bestFit="1" customWidth="1"/>
    <col min="2316" max="2316" width="11.5703125" style="13" bestFit="1" customWidth="1"/>
    <col min="2317" max="2317" width="23.5703125" style="13" bestFit="1" customWidth="1"/>
    <col min="2318" max="2318" width="5.85546875" style="13" bestFit="1" customWidth="1"/>
    <col min="2319" max="2319" width="6.85546875" style="13" bestFit="1" customWidth="1"/>
    <col min="2320" max="2320" width="11.5703125" style="13" bestFit="1" customWidth="1"/>
    <col min="2321" max="2321" width="23.5703125" style="13" bestFit="1" customWidth="1"/>
    <col min="2322" max="2560" width="6" style="13"/>
    <col min="2561" max="2561" width="5.85546875" style="13" bestFit="1" customWidth="1"/>
    <col min="2562" max="2562" width="6.85546875" style="13" bestFit="1" customWidth="1"/>
    <col min="2563" max="2563" width="11.5703125" style="13" bestFit="1" customWidth="1"/>
    <col min="2564" max="2564" width="14.140625" style="13" bestFit="1" customWidth="1"/>
    <col min="2565" max="2565" width="5.85546875" style="13" bestFit="1" customWidth="1"/>
    <col min="2566" max="2566" width="6.85546875" style="13" bestFit="1" customWidth="1"/>
    <col min="2567" max="2567" width="11.5703125" style="13" bestFit="1" customWidth="1"/>
    <col min="2568" max="2568" width="14.140625" style="13" bestFit="1" customWidth="1"/>
    <col min="2569" max="2569" width="2.7109375" style="13" customWidth="1"/>
    <col min="2570" max="2570" width="5.85546875" style="13" bestFit="1" customWidth="1"/>
    <col min="2571" max="2571" width="6.85546875" style="13" bestFit="1" customWidth="1"/>
    <col min="2572" max="2572" width="11.5703125" style="13" bestFit="1" customWidth="1"/>
    <col min="2573" max="2573" width="23.5703125" style="13" bestFit="1" customWidth="1"/>
    <col min="2574" max="2574" width="5.85546875" style="13" bestFit="1" customWidth="1"/>
    <col min="2575" max="2575" width="6.85546875" style="13" bestFit="1" customWidth="1"/>
    <col min="2576" max="2576" width="11.5703125" style="13" bestFit="1" customWidth="1"/>
    <col min="2577" max="2577" width="23.5703125" style="13" bestFit="1" customWidth="1"/>
    <col min="2578" max="2816" width="6" style="13"/>
    <col min="2817" max="2817" width="5.85546875" style="13" bestFit="1" customWidth="1"/>
    <col min="2818" max="2818" width="6.85546875" style="13" bestFit="1" customWidth="1"/>
    <col min="2819" max="2819" width="11.5703125" style="13" bestFit="1" customWidth="1"/>
    <col min="2820" max="2820" width="14.140625" style="13" bestFit="1" customWidth="1"/>
    <col min="2821" max="2821" width="5.85546875" style="13" bestFit="1" customWidth="1"/>
    <col min="2822" max="2822" width="6.85546875" style="13" bestFit="1" customWidth="1"/>
    <col min="2823" max="2823" width="11.5703125" style="13" bestFit="1" customWidth="1"/>
    <col min="2824" max="2824" width="14.140625" style="13" bestFit="1" customWidth="1"/>
    <col min="2825" max="2825" width="2.7109375" style="13" customWidth="1"/>
    <col min="2826" max="2826" width="5.85546875" style="13" bestFit="1" customWidth="1"/>
    <col min="2827" max="2827" width="6.85546875" style="13" bestFit="1" customWidth="1"/>
    <col min="2828" max="2828" width="11.5703125" style="13" bestFit="1" customWidth="1"/>
    <col min="2829" max="2829" width="23.5703125" style="13" bestFit="1" customWidth="1"/>
    <col min="2830" max="2830" width="5.85546875" style="13" bestFit="1" customWidth="1"/>
    <col min="2831" max="2831" width="6.85546875" style="13" bestFit="1" customWidth="1"/>
    <col min="2832" max="2832" width="11.5703125" style="13" bestFit="1" customWidth="1"/>
    <col min="2833" max="2833" width="23.5703125" style="13" bestFit="1" customWidth="1"/>
    <col min="2834" max="3072" width="6" style="13"/>
    <col min="3073" max="3073" width="5.85546875" style="13" bestFit="1" customWidth="1"/>
    <col min="3074" max="3074" width="6.85546875" style="13" bestFit="1" customWidth="1"/>
    <col min="3075" max="3075" width="11.5703125" style="13" bestFit="1" customWidth="1"/>
    <col min="3076" max="3076" width="14.140625" style="13" bestFit="1" customWidth="1"/>
    <col min="3077" max="3077" width="5.85546875" style="13" bestFit="1" customWidth="1"/>
    <col min="3078" max="3078" width="6.85546875" style="13" bestFit="1" customWidth="1"/>
    <col min="3079" max="3079" width="11.5703125" style="13" bestFit="1" customWidth="1"/>
    <col min="3080" max="3080" width="14.140625" style="13" bestFit="1" customWidth="1"/>
    <col min="3081" max="3081" width="2.7109375" style="13" customWidth="1"/>
    <col min="3082" max="3082" width="5.85546875" style="13" bestFit="1" customWidth="1"/>
    <col min="3083" max="3083" width="6.85546875" style="13" bestFit="1" customWidth="1"/>
    <col min="3084" max="3084" width="11.5703125" style="13" bestFit="1" customWidth="1"/>
    <col min="3085" max="3085" width="23.5703125" style="13" bestFit="1" customWidth="1"/>
    <col min="3086" max="3086" width="5.85546875" style="13" bestFit="1" customWidth="1"/>
    <col min="3087" max="3087" width="6.85546875" style="13" bestFit="1" customWidth="1"/>
    <col min="3088" max="3088" width="11.5703125" style="13" bestFit="1" customWidth="1"/>
    <col min="3089" max="3089" width="23.5703125" style="13" bestFit="1" customWidth="1"/>
    <col min="3090" max="3328" width="6" style="13"/>
    <col min="3329" max="3329" width="5.85546875" style="13" bestFit="1" customWidth="1"/>
    <col min="3330" max="3330" width="6.85546875" style="13" bestFit="1" customWidth="1"/>
    <col min="3331" max="3331" width="11.5703125" style="13" bestFit="1" customWidth="1"/>
    <col min="3332" max="3332" width="14.140625" style="13" bestFit="1" customWidth="1"/>
    <col min="3333" max="3333" width="5.85546875" style="13" bestFit="1" customWidth="1"/>
    <col min="3334" max="3334" width="6.85546875" style="13" bestFit="1" customWidth="1"/>
    <col min="3335" max="3335" width="11.5703125" style="13" bestFit="1" customWidth="1"/>
    <col min="3336" max="3336" width="14.140625" style="13" bestFit="1" customWidth="1"/>
    <col min="3337" max="3337" width="2.7109375" style="13" customWidth="1"/>
    <col min="3338" max="3338" width="5.85546875" style="13" bestFit="1" customWidth="1"/>
    <col min="3339" max="3339" width="6.85546875" style="13" bestFit="1" customWidth="1"/>
    <col min="3340" max="3340" width="11.5703125" style="13" bestFit="1" customWidth="1"/>
    <col min="3341" max="3341" width="23.5703125" style="13" bestFit="1" customWidth="1"/>
    <col min="3342" max="3342" width="5.85546875" style="13" bestFit="1" customWidth="1"/>
    <col min="3343" max="3343" width="6.85546875" style="13" bestFit="1" customWidth="1"/>
    <col min="3344" max="3344" width="11.5703125" style="13" bestFit="1" customWidth="1"/>
    <col min="3345" max="3345" width="23.5703125" style="13" bestFit="1" customWidth="1"/>
    <col min="3346" max="3584" width="6" style="13"/>
    <col min="3585" max="3585" width="5.85546875" style="13" bestFit="1" customWidth="1"/>
    <col min="3586" max="3586" width="6.85546875" style="13" bestFit="1" customWidth="1"/>
    <col min="3587" max="3587" width="11.5703125" style="13" bestFit="1" customWidth="1"/>
    <col min="3588" max="3588" width="14.140625" style="13" bestFit="1" customWidth="1"/>
    <col min="3589" max="3589" width="5.85546875" style="13" bestFit="1" customWidth="1"/>
    <col min="3590" max="3590" width="6.85546875" style="13" bestFit="1" customWidth="1"/>
    <col min="3591" max="3591" width="11.5703125" style="13" bestFit="1" customWidth="1"/>
    <col min="3592" max="3592" width="14.140625" style="13" bestFit="1" customWidth="1"/>
    <col min="3593" max="3593" width="2.7109375" style="13" customWidth="1"/>
    <col min="3594" max="3594" width="5.85546875" style="13" bestFit="1" customWidth="1"/>
    <col min="3595" max="3595" width="6.85546875" style="13" bestFit="1" customWidth="1"/>
    <col min="3596" max="3596" width="11.5703125" style="13" bestFit="1" customWidth="1"/>
    <col min="3597" max="3597" width="23.5703125" style="13" bestFit="1" customWidth="1"/>
    <col min="3598" max="3598" width="5.85546875" style="13" bestFit="1" customWidth="1"/>
    <col min="3599" max="3599" width="6.85546875" style="13" bestFit="1" customWidth="1"/>
    <col min="3600" max="3600" width="11.5703125" style="13" bestFit="1" customWidth="1"/>
    <col min="3601" max="3601" width="23.5703125" style="13" bestFit="1" customWidth="1"/>
    <col min="3602" max="3840" width="6" style="13"/>
    <col min="3841" max="3841" width="5.85546875" style="13" bestFit="1" customWidth="1"/>
    <col min="3842" max="3842" width="6.85546875" style="13" bestFit="1" customWidth="1"/>
    <col min="3843" max="3843" width="11.5703125" style="13" bestFit="1" customWidth="1"/>
    <col min="3844" max="3844" width="14.140625" style="13" bestFit="1" customWidth="1"/>
    <col min="3845" max="3845" width="5.85546875" style="13" bestFit="1" customWidth="1"/>
    <col min="3846" max="3846" width="6.85546875" style="13" bestFit="1" customWidth="1"/>
    <col min="3847" max="3847" width="11.5703125" style="13" bestFit="1" customWidth="1"/>
    <col min="3848" max="3848" width="14.140625" style="13" bestFit="1" customWidth="1"/>
    <col min="3849" max="3849" width="2.7109375" style="13" customWidth="1"/>
    <col min="3850" max="3850" width="5.85546875" style="13" bestFit="1" customWidth="1"/>
    <col min="3851" max="3851" width="6.85546875" style="13" bestFit="1" customWidth="1"/>
    <col min="3852" max="3852" width="11.5703125" style="13" bestFit="1" customWidth="1"/>
    <col min="3853" max="3853" width="23.5703125" style="13" bestFit="1" customWidth="1"/>
    <col min="3854" max="3854" width="5.85546875" style="13" bestFit="1" customWidth="1"/>
    <col min="3855" max="3855" width="6.85546875" style="13" bestFit="1" customWidth="1"/>
    <col min="3856" max="3856" width="11.5703125" style="13" bestFit="1" customWidth="1"/>
    <col min="3857" max="3857" width="23.5703125" style="13" bestFit="1" customWidth="1"/>
    <col min="3858" max="4096" width="6" style="13"/>
    <col min="4097" max="4097" width="5.85546875" style="13" bestFit="1" customWidth="1"/>
    <col min="4098" max="4098" width="6.85546875" style="13" bestFit="1" customWidth="1"/>
    <col min="4099" max="4099" width="11.5703125" style="13" bestFit="1" customWidth="1"/>
    <col min="4100" max="4100" width="14.140625" style="13" bestFit="1" customWidth="1"/>
    <col min="4101" max="4101" width="5.85546875" style="13" bestFit="1" customWidth="1"/>
    <col min="4102" max="4102" width="6.85546875" style="13" bestFit="1" customWidth="1"/>
    <col min="4103" max="4103" width="11.5703125" style="13" bestFit="1" customWidth="1"/>
    <col min="4104" max="4104" width="14.140625" style="13" bestFit="1" customWidth="1"/>
    <col min="4105" max="4105" width="2.7109375" style="13" customWidth="1"/>
    <col min="4106" max="4106" width="5.85546875" style="13" bestFit="1" customWidth="1"/>
    <col min="4107" max="4107" width="6.85546875" style="13" bestFit="1" customWidth="1"/>
    <col min="4108" max="4108" width="11.5703125" style="13" bestFit="1" customWidth="1"/>
    <col min="4109" max="4109" width="23.5703125" style="13" bestFit="1" customWidth="1"/>
    <col min="4110" max="4110" width="5.85546875" style="13" bestFit="1" customWidth="1"/>
    <col min="4111" max="4111" width="6.85546875" style="13" bestFit="1" customWidth="1"/>
    <col min="4112" max="4112" width="11.5703125" style="13" bestFit="1" customWidth="1"/>
    <col min="4113" max="4113" width="23.5703125" style="13" bestFit="1" customWidth="1"/>
    <col min="4114" max="4352" width="6" style="13"/>
    <col min="4353" max="4353" width="5.85546875" style="13" bestFit="1" customWidth="1"/>
    <col min="4354" max="4354" width="6.85546875" style="13" bestFit="1" customWidth="1"/>
    <col min="4355" max="4355" width="11.5703125" style="13" bestFit="1" customWidth="1"/>
    <col min="4356" max="4356" width="14.140625" style="13" bestFit="1" customWidth="1"/>
    <col min="4357" max="4357" width="5.85546875" style="13" bestFit="1" customWidth="1"/>
    <col min="4358" max="4358" width="6.85546875" style="13" bestFit="1" customWidth="1"/>
    <col min="4359" max="4359" width="11.5703125" style="13" bestFit="1" customWidth="1"/>
    <col min="4360" max="4360" width="14.140625" style="13" bestFit="1" customWidth="1"/>
    <col min="4361" max="4361" width="2.7109375" style="13" customWidth="1"/>
    <col min="4362" max="4362" width="5.85546875" style="13" bestFit="1" customWidth="1"/>
    <col min="4363" max="4363" width="6.85546875" style="13" bestFit="1" customWidth="1"/>
    <col min="4364" max="4364" width="11.5703125" style="13" bestFit="1" customWidth="1"/>
    <col min="4365" max="4365" width="23.5703125" style="13" bestFit="1" customWidth="1"/>
    <col min="4366" max="4366" width="5.85546875" style="13" bestFit="1" customWidth="1"/>
    <col min="4367" max="4367" width="6.85546875" style="13" bestFit="1" customWidth="1"/>
    <col min="4368" max="4368" width="11.5703125" style="13" bestFit="1" customWidth="1"/>
    <col min="4369" max="4369" width="23.5703125" style="13" bestFit="1" customWidth="1"/>
    <col min="4370" max="4608" width="6" style="13"/>
    <col min="4609" max="4609" width="5.85546875" style="13" bestFit="1" customWidth="1"/>
    <col min="4610" max="4610" width="6.85546875" style="13" bestFit="1" customWidth="1"/>
    <col min="4611" max="4611" width="11.5703125" style="13" bestFit="1" customWidth="1"/>
    <col min="4612" max="4612" width="14.140625" style="13" bestFit="1" customWidth="1"/>
    <col min="4613" max="4613" width="5.85546875" style="13" bestFit="1" customWidth="1"/>
    <col min="4614" max="4614" width="6.85546875" style="13" bestFit="1" customWidth="1"/>
    <col min="4615" max="4615" width="11.5703125" style="13" bestFit="1" customWidth="1"/>
    <col min="4616" max="4616" width="14.140625" style="13" bestFit="1" customWidth="1"/>
    <col min="4617" max="4617" width="2.7109375" style="13" customWidth="1"/>
    <col min="4618" max="4618" width="5.85546875" style="13" bestFit="1" customWidth="1"/>
    <col min="4619" max="4619" width="6.85546875" style="13" bestFit="1" customWidth="1"/>
    <col min="4620" max="4620" width="11.5703125" style="13" bestFit="1" customWidth="1"/>
    <col min="4621" max="4621" width="23.5703125" style="13" bestFit="1" customWidth="1"/>
    <col min="4622" max="4622" width="5.85546875" style="13" bestFit="1" customWidth="1"/>
    <col min="4623" max="4623" width="6.85546875" style="13" bestFit="1" customWidth="1"/>
    <col min="4624" max="4624" width="11.5703125" style="13" bestFit="1" customWidth="1"/>
    <col min="4625" max="4625" width="23.5703125" style="13" bestFit="1" customWidth="1"/>
    <col min="4626" max="4864" width="6" style="13"/>
    <col min="4865" max="4865" width="5.85546875" style="13" bestFit="1" customWidth="1"/>
    <col min="4866" max="4866" width="6.85546875" style="13" bestFit="1" customWidth="1"/>
    <col min="4867" max="4867" width="11.5703125" style="13" bestFit="1" customWidth="1"/>
    <col min="4868" max="4868" width="14.140625" style="13" bestFit="1" customWidth="1"/>
    <col min="4869" max="4869" width="5.85546875" style="13" bestFit="1" customWidth="1"/>
    <col min="4870" max="4870" width="6.85546875" style="13" bestFit="1" customWidth="1"/>
    <col min="4871" max="4871" width="11.5703125" style="13" bestFit="1" customWidth="1"/>
    <col min="4872" max="4872" width="14.140625" style="13" bestFit="1" customWidth="1"/>
    <col min="4873" max="4873" width="2.7109375" style="13" customWidth="1"/>
    <col min="4874" max="4874" width="5.85546875" style="13" bestFit="1" customWidth="1"/>
    <col min="4875" max="4875" width="6.85546875" style="13" bestFit="1" customWidth="1"/>
    <col min="4876" max="4876" width="11.5703125" style="13" bestFit="1" customWidth="1"/>
    <col min="4877" max="4877" width="23.5703125" style="13" bestFit="1" customWidth="1"/>
    <col min="4878" max="4878" width="5.85546875" style="13" bestFit="1" customWidth="1"/>
    <col min="4879" max="4879" width="6.85546875" style="13" bestFit="1" customWidth="1"/>
    <col min="4880" max="4880" width="11.5703125" style="13" bestFit="1" customWidth="1"/>
    <col min="4881" max="4881" width="23.5703125" style="13" bestFit="1" customWidth="1"/>
    <col min="4882" max="5120" width="6" style="13"/>
    <col min="5121" max="5121" width="5.85546875" style="13" bestFit="1" customWidth="1"/>
    <col min="5122" max="5122" width="6.85546875" style="13" bestFit="1" customWidth="1"/>
    <col min="5123" max="5123" width="11.5703125" style="13" bestFit="1" customWidth="1"/>
    <col min="5124" max="5124" width="14.140625" style="13" bestFit="1" customWidth="1"/>
    <col min="5125" max="5125" width="5.85546875" style="13" bestFit="1" customWidth="1"/>
    <col min="5126" max="5126" width="6.85546875" style="13" bestFit="1" customWidth="1"/>
    <col min="5127" max="5127" width="11.5703125" style="13" bestFit="1" customWidth="1"/>
    <col min="5128" max="5128" width="14.140625" style="13" bestFit="1" customWidth="1"/>
    <col min="5129" max="5129" width="2.7109375" style="13" customWidth="1"/>
    <col min="5130" max="5130" width="5.85546875" style="13" bestFit="1" customWidth="1"/>
    <col min="5131" max="5131" width="6.85546875" style="13" bestFit="1" customWidth="1"/>
    <col min="5132" max="5132" width="11.5703125" style="13" bestFit="1" customWidth="1"/>
    <col min="5133" max="5133" width="23.5703125" style="13" bestFit="1" customWidth="1"/>
    <col min="5134" max="5134" width="5.85546875" style="13" bestFit="1" customWidth="1"/>
    <col min="5135" max="5135" width="6.85546875" style="13" bestFit="1" customWidth="1"/>
    <col min="5136" max="5136" width="11.5703125" style="13" bestFit="1" customWidth="1"/>
    <col min="5137" max="5137" width="23.5703125" style="13" bestFit="1" customWidth="1"/>
    <col min="5138" max="5376" width="6" style="13"/>
    <col min="5377" max="5377" width="5.85546875" style="13" bestFit="1" customWidth="1"/>
    <col min="5378" max="5378" width="6.85546875" style="13" bestFit="1" customWidth="1"/>
    <col min="5379" max="5379" width="11.5703125" style="13" bestFit="1" customWidth="1"/>
    <col min="5380" max="5380" width="14.140625" style="13" bestFit="1" customWidth="1"/>
    <col min="5381" max="5381" width="5.85546875" style="13" bestFit="1" customWidth="1"/>
    <col min="5382" max="5382" width="6.85546875" style="13" bestFit="1" customWidth="1"/>
    <col min="5383" max="5383" width="11.5703125" style="13" bestFit="1" customWidth="1"/>
    <col min="5384" max="5384" width="14.140625" style="13" bestFit="1" customWidth="1"/>
    <col min="5385" max="5385" width="2.7109375" style="13" customWidth="1"/>
    <col min="5386" max="5386" width="5.85546875" style="13" bestFit="1" customWidth="1"/>
    <col min="5387" max="5387" width="6.85546875" style="13" bestFit="1" customWidth="1"/>
    <col min="5388" max="5388" width="11.5703125" style="13" bestFit="1" customWidth="1"/>
    <col min="5389" max="5389" width="23.5703125" style="13" bestFit="1" customWidth="1"/>
    <col min="5390" max="5390" width="5.85546875" style="13" bestFit="1" customWidth="1"/>
    <col min="5391" max="5391" width="6.85546875" style="13" bestFit="1" customWidth="1"/>
    <col min="5392" max="5392" width="11.5703125" style="13" bestFit="1" customWidth="1"/>
    <col min="5393" max="5393" width="23.5703125" style="13" bestFit="1" customWidth="1"/>
    <col min="5394" max="5632" width="6" style="13"/>
    <col min="5633" max="5633" width="5.85546875" style="13" bestFit="1" customWidth="1"/>
    <col min="5634" max="5634" width="6.85546875" style="13" bestFit="1" customWidth="1"/>
    <col min="5635" max="5635" width="11.5703125" style="13" bestFit="1" customWidth="1"/>
    <col min="5636" max="5636" width="14.140625" style="13" bestFit="1" customWidth="1"/>
    <col min="5637" max="5637" width="5.85546875" style="13" bestFit="1" customWidth="1"/>
    <col min="5638" max="5638" width="6.85546875" style="13" bestFit="1" customWidth="1"/>
    <col min="5639" max="5639" width="11.5703125" style="13" bestFit="1" customWidth="1"/>
    <col min="5640" max="5640" width="14.140625" style="13" bestFit="1" customWidth="1"/>
    <col min="5641" max="5641" width="2.7109375" style="13" customWidth="1"/>
    <col min="5642" max="5642" width="5.85546875" style="13" bestFit="1" customWidth="1"/>
    <col min="5643" max="5643" width="6.85546875" style="13" bestFit="1" customWidth="1"/>
    <col min="5644" max="5644" width="11.5703125" style="13" bestFit="1" customWidth="1"/>
    <col min="5645" max="5645" width="23.5703125" style="13" bestFit="1" customWidth="1"/>
    <col min="5646" max="5646" width="5.85546875" style="13" bestFit="1" customWidth="1"/>
    <col min="5647" max="5647" width="6.85546875" style="13" bestFit="1" customWidth="1"/>
    <col min="5648" max="5648" width="11.5703125" style="13" bestFit="1" customWidth="1"/>
    <col min="5649" max="5649" width="23.5703125" style="13" bestFit="1" customWidth="1"/>
    <col min="5650" max="5888" width="6" style="13"/>
    <col min="5889" max="5889" width="5.85546875" style="13" bestFit="1" customWidth="1"/>
    <col min="5890" max="5890" width="6.85546875" style="13" bestFit="1" customWidth="1"/>
    <col min="5891" max="5891" width="11.5703125" style="13" bestFit="1" customWidth="1"/>
    <col min="5892" max="5892" width="14.140625" style="13" bestFit="1" customWidth="1"/>
    <col min="5893" max="5893" width="5.85546875" style="13" bestFit="1" customWidth="1"/>
    <col min="5894" max="5894" width="6.85546875" style="13" bestFit="1" customWidth="1"/>
    <col min="5895" max="5895" width="11.5703125" style="13" bestFit="1" customWidth="1"/>
    <col min="5896" max="5896" width="14.140625" style="13" bestFit="1" customWidth="1"/>
    <col min="5897" max="5897" width="2.7109375" style="13" customWidth="1"/>
    <col min="5898" max="5898" width="5.85546875" style="13" bestFit="1" customWidth="1"/>
    <col min="5899" max="5899" width="6.85546875" style="13" bestFit="1" customWidth="1"/>
    <col min="5900" max="5900" width="11.5703125" style="13" bestFit="1" customWidth="1"/>
    <col min="5901" max="5901" width="23.5703125" style="13" bestFit="1" customWidth="1"/>
    <col min="5902" max="5902" width="5.85546875" style="13" bestFit="1" customWidth="1"/>
    <col min="5903" max="5903" width="6.85546875" style="13" bestFit="1" customWidth="1"/>
    <col min="5904" max="5904" width="11.5703125" style="13" bestFit="1" customWidth="1"/>
    <col min="5905" max="5905" width="23.5703125" style="13" bestFit="1" customWidth="1"/>
    <col min="5906" max="6144" width="6" style="13"/>
    <col min="6145" max="6145" width="5.85546875" style="13" bestFit="1" customWidth="1"/>
    <col min="6146" max="6146" width="6.85546875" style="13" bestFit="1" customWidth="1"/>
    <col min="6147" max="6147" width="11.5703125" style="13" bestFit="1" customWidth="1"/>
    <col min="6148" max="6148" width="14.140625" style="13" bestFit="1" customWidth="1"/>
    <col min="6149" max="6149" width="5.85546875" style="13" bestFit="1" customWidth="1"/>
    <col min="6150" max="6150" width="6.85546875" style="13" bestFit="1" customWidth="1"/>
    <col min="6151" max="6151" width="11.5703125" style="13" bestFit="1" customWidth="1"/>
    <col min="6152" max="6152" width="14.140625" style="13" bestFit="1" customWidth="1"/>
    <col min="6153" max="6153" width="2.7109375" style="13" customWidth="1"/>
    <col min="6154" max="6154" width="5.85546875" style="13" bestFit="1" customWidth="1"/>
    <col min="6155" max="6155" width="6.85546875" style="13" bestFit="1" customWidth="1"/>
    <col min="6156" max="6156" width="11.5703125" style="13" bestFit="1" customWidth="1"/>
    <col min="6157" max="6157" width="23.5703125" style="13" bestFit="1" customWidth="1"/>
    <col min="6158" max="6158" width="5.85546875" style="13" bestFit="1" customWidth="1"/>
    <col min="6159" max="6159" width="6.85546875" style="13" bestFit="1" customWidth="1"/>
    <col min="6160" max="6160" width="11.5703125" style="13" bestFit="1" customWidth="1"/>
    <col min="6161" max="6161" width="23.5703125" style="13" bestFit="1" customWidth="1"/>
    <col min="6162" max="6400" width="6" style="13"/>
    <col min="6401" max="6401" width="5.85546875" style="13" bestFit="1" customWidth="1"/>
    <col min="6402" max="6402" width="6.85546875" style="13" bestFit="1" customWidth="1"/>
    <col min="6403" max="6403" width="11.5703125" style="13" bestFit="1" customWidth="1"/>
    <col min="6404" max="6404" width="14.140625" style="13" bestFit="1" customWidth="1"/>
    <col min="6405" max="6405" width="5.85546875" style="13" bestFit="1" customWidth="1"/>
    <col min="6406" max="6406" width="6.85546875" style="13" bestFit="1" customWidth="1"/>
    <col min="6407" max="6407" width="11.5703125" style="13" bestFit="1" customWidth="1"/>
    <col min="6408" max="6408" width="14.140625" style="13" bestFit="1" customWidth="1"/>
    <col min="6409" max="6409" width="2.7109375" style="13" customWidth="1"/>
    <col min="6410" max="6410" width="5.85546875" style="13" bestFit="1" customWidth="1"/>
    <col min="6411" max="6411" width="6.85546875" style="13" bestFit="1" customWidth="1"/>
    <col min="6412" max="6412" width="11.5703125" style="13" bestFit="1" customWidth="1"/>
    <col min="6413" max="6413" width="23.5703125" style="13" bestFit="1" customWidth="1"/>
    <col min="6414" max="6414" width="5.85546875" style="13" bestFit="1" customWidth="1"/>
    <col min="6415" max="6415" width="6.85546875" style="13" bestFit="1" customWidth="1"/>
    <col min="6416" max="6416" width="11.5703125" style="13" bestFit="1" customWidth="1"/>
    <col min="6417" max="6417" width="23.5703125" style="13" bestFit="1" customWidth="1"/>
    <col min="6418" max="6656" width="6" style="13"/>
    <col min="6657" max="6657" width="5.85546875" style="13" bestFit="1" customWidth="1"/>
    <col min="6658" max="6658" width="6.85546875" style="13" bestFit="1" customWidth="1"/>
    <col min="6659" max="6659" width="11.5703125" style="13" bestFit="1" customWidth="1"/>
    <col min="6660" max="6660" width="14.140625" style="13" bestFit="1" customWidth="1"/>
    <col min="6661" max="6661" width="5.85546875" style="13" bestFit="1" customWidth="1"/>
    <col min="6662" max="6662" width="6.85546875" style="13" bestFit="1" customWidth="1"/>
    <col min="6663" max="6663" width="11.5703125" style="13" bestFit="1" customWidth="1"/>
    <col min="6664" max="6664" width="14.140625" style="13" bestFit="1" customWidth="1"/>
    <col min="6665" max="6665" width="2.7109375" style="13" customWidth="1"/>
    <col min="6666" max="6666" width="5.85546875" style="13" bestFit="1" customWidth="1"/>
    <col min="6667" max="6667" width="6.85546875" style="13" bestFit="1" customWidth="1"/>
    <col min="6668" max="6668" width="11.5703125" style="13" bestFit="1" customWidth="1"/>
    <col min="6669" max="6669" width="23.5703125" style="13" bestFit="1" customWidth="1"/>
    <col min="6670" max="6670" width="5.85546875" style="13" bestFit="1" customWidth="1"/>
    <col min="6671" max="6671" width="6.85546875" style="13" bestFit="1" customWidth="1"/>
    <col min="6672" max="6672" width="11.5703125" style="13" bestFit="1" customWidth="1"/>
    <col min="6673" max="6673" width="23.5703125" style="13" bestFit="1" customWidth="1"/>
    <col min="6674" max="6912" width="6" style="13"/>
    <col min="6913" max="6913" width="5.85546875" style="13" bestFit="1" customWidth="1"/>
    <col min="6914" max="6914" width="6.85546875" style="13" bestFit="1" customWidth="1"/>
    <col min="6915" max="6915" width="11.5703125" style="13" bestFit="1" customWidth="1"/>
    <col min="6916" max="6916" width="14.140625" style="13" bestFit="1" customWidth="1"/>
    <col min="6917" max="6917" width="5.85546875" style="13" bestFit="1" customWidth="1"/>
    <col min="6918" max="6918" width="6.85546875" style="13" bestFit="1" customWidth="1"/>
    <col min="6919" max="6919" width="11.5703125" style="13" bestFit="1" customWidth="1"/>
    <col min="6920" max="6920" width="14.140625" style="13" bestFit="1" customWidth="1"/>
    <col min="6921" max="6921" width="2.7109375" style="13" customWidth="1"/>
    <col min="6922" max="6922" width="5.85546875" style="13" bestFit="1" customWidth="1"/>
    <col min="6923" max="6923" width="6.85546875" style="13" bestFit="1" customWidth="1"/>
    <col min="6924" max="6924" width="11.5703125" style="13" bestFit="1" customWidth="1"/>
    <col min="6925" max="6925" width="23.5703125" style="13" bestFit="1" customWidth="1"/>
    <col min="6926" max="6926" width="5.85546875" style="13" bestFit="1" customWidth="1"/>
    <col min="6927" max="6927" width="6.85546875" style="13" bestFit="1" customWidth="1"/>
    <col min="6928" max="6928" width="11.5703125" style="13" bestFit="1" customWidth="1"/>
    <col min="6929" max="6929" width="23.5703125" style="13" bestFit="1" customWidth="1"/>
    <col min="6930" max="7168" width="6" style="13"/>
    <col min="7169" max="7169" width="5.85546875" style="13" bestFit="1" customWidth="1"/>
    <col min="7170" max="7170" width="6.85546875" style="13" bestFit="1" customWidth="1"/>
    <col min="7171" max="7171" width="11.5703125" style="13" bestFit="1" customWidth="1"/>
    <col min="7172" max="7172" width="14.140625" style="13" bestFit="1" customWidth="1"/>
    <col min="7173" max="7173" width="5.85546875" style="13" bestFit="1" customWidth="1"/>
    <col min="7174" max="7174" width="6.85546875" style="13" bestFit="1" customWidth="1"/>
    <col min="7175" max="7175" width="11.5703125" style="13" bestFit="1" customWidth="1"/>
    <col min="7176" max="7176" width="14.140625" style="13" bestFit="1" customWidth="1"/>
    <col min="7177" max="7177" width="2.7109375" style="13" customWidth="1"/>
    <col min="7178" max="7178" width="5.85546875" style="13" bestFit="1" customWidth="1"/>
    <col min="7179" max="7179" width="6.85546875" style="13" bestFit="1" customWidth="1"/>
    <col min="7180" max="7180" width="11.5703125" style="13" bestFit="1" customWidth="1"/>
    <col min="7181" max="7181" width="23.5703125" style="13" bestFit="1" customWidth="1"/>
    <col min="7182" max="7182" width="5.85546875" style="13" bestFit="1" customWidth="1"/>
    <col min="7183" max="7183" width="6.85546875" style="13" bestFit="1" customWidth="1"/>
    <col min="7184" max="7184" width="11.5703125" style="13" bestFit="1" customWidth="1"/>
    <col min="7185" max="7185" width="23.5703125" style="13" bestFit="1" customWidth="1"/>
    <col min="7186" max="7424" width="6" style="13"/>
    <col min="7425" max="7425" width="5.85546875" style="13" bestFit="1" customWidth="1"/>
    <col min="7426" max="7426" width="6.85546875" style="13" bestFit="1" customWidth="1"/>
    <col min="7427" max="7427" width="11.5703125" style="13" bestFit="1" customWidth="1"/>
    <col min="7428" max="7428" width="14.140625" style="13" bestFit="1" customWidth="1"/>
    <col min="7429" max="7429" width="5.85546875" style="13" bestFit="1" customWidth="1"/>
    <col min="7430" max="7430" width="6.85546875" style="13" bestFit="1" customWidth="1"/>
    <col min="7431" max="7431" width="11.5703125" style="13" bestFit="1" customWidth="1"/>
    <col min="7432" max="7432" width="14.140625" style="13" bestFit="1" customWidth="1"/>
    <col min="7433" max="7433" width="2.7109375" style="13" customWidth="1"/>
    <col min="7434" max="7434" width="5.85546875" style="13" bestFit="1" customWidth="1"/>
    <col min="7435" max="7435" width="6.85546875" style="13" bestFit="1" customWidth="1"/>
    <col min="7436" max="7436" width="11.5703125" style="13" bestFit="1" customWidth="1"/>
    <col min="7437" max="7437" width="23.5703125" style="13" bestFit="1" customWidth="1"/>
    <col min="7438" max="7438" width="5.85546875" style="13" bestFit="1" customWidth="1"/>
    <col min="7439" max="7439" width="6.85546875" style="13" bestFit="1" customWidth="1"/>
    <col min="7440" max="7440" width="11.5703125" style="13" bestFit="1" customWidth="1"/>
    <col min="7441" max="7441" width="23.5703125" style="13" bestFit="1" customWidth="1"/>
    <col min="7442" max="7680" width="6" style="13"/>
    <col min="7681" max="7681" width="5.85546875" style="13" bestFit="1" customWidth="1"/>
    <col min="7682" max="7682" width="6.85546875" style="13" bestFit="1" customWidth="1"/>
    <col min="7683" max="7683" width="11.5703125" style="13" bestFit="1" customWidth="1"/>
    <col min="7684" max="7684" width="14.140625" style="13" bestFit="1" customWidth="1"/>
    <col min="7685" max="7685" width="5.85546875" style="13" bestFit="1" customWidth="1"/>
    <col min="7686" max="7686" width="6.85546875" style="13" bestFit="1" customWidth="1"/>
    <col min="7687" max="7687" width="11.5703125" style="13" bestFit="1" customWidth="1"/>
    <col min="7688" max="7688" width="14.140625" style="13" bestFit="1" customWidth="1"/>
    <col min="7689" max="7689" width="2.7109375" style="13" customWidth="1"/>
    <col min="7690" max="7690" width="5.85546875" style="13" bestFit="1" customWidth="1"/>
    <col min="7691" max="7691" width="6.85546875" style="13" bestFit="1" customWidth="1"/>
    <col min="7692" max="7692" width="11.5703125" style="13" bestFit="1" customWidth="1"/>
    <col min="7693" max="7693" width="23.5703125" style="13" bestFit="1" customWidth="1"/>
    <col min="7694" max="7694" width="5.85546875" style="13" bestFit="1" customWidth="1"/>
    <col min="7695" max="7695" width="6.85546875" style="13" bestFit="1" customWidth="1"/>
    <col min="7696" max="7696" width="11.5703125" style="13" bestFit="1" customWidth="1"/>
    <col min="7697" max="7697" width="23.5703125" style="13" bestFit="1" customWidth="1"/>
    <col min="7698" max="7936" width="6" style="13"/>
    <col min="7937" max="7937" width="5.85546875" style="13" bestFit="1" customWidth="1"/>
    <col min="7938" max="7938" width="6.85546875" style="13" bestFit="1" customWidth="1"/>
    <col min="7939" max="7939" width="11.5703125" style="13" bestFit="1" customWidth="1"/>
    <col min="7940" max="7940" width="14.140625" style="13" bestFit="1" customWidth="1"/>
    <col min="7941" max="7941" width="5.85546875" style="13" bestFit="1" customWidth="1"/>
    <col min="7942" max="7942" width="6.85546875" style="13" bestFit="1" customWidth="1"/>
    <col min="7943" max="7943" width="11.5703125" style="13" bestFit="1" customWidth="1"/>
    <col min="7944" max="7944" width="14.140625" style="13" bestFit="1" customWidth="1"/>
    <col min="7945" max="7945" width="2.7109375" style="13" customWidth="1"/>
    <col min="7946" max="7946" width="5.85546875" style="13" bestFit="1" customWidth="1"/>
    <col min="7947" max="7947" width="6.85546875" style="13" bestFit="1" customWidth="1"/>
    <col min="7948" max="7948" width="11.5703125" style="13" bestFit="1" customWidth="1"/>
    <col min="7949" max="7949" width="23.5703125" style="13" bestFit="1" customWidth="1"/>
    <col min="7950" max="7950" width="5.85546875" style="13" bestFit="1" customWidth="1"/>
    <col min="7951" max="7951" width="6.85546875" style="13" bestFit="1" customWidth="1"/>
    <col min="7952" max="7952" width="11.5703125" style="13" bestFit="1" customWidth="1"/>
    <col min="7953" max="7953" width="23.5703125" style="13" bestFit="1" customWidth="1"/>
    <col min="7954" max="8192" width="6" style="13"/>
    <col min="8193" max="8193" width="5.85546875" style="13" bestFit="1" customWidth="1"/>
    <col min="8194" max="8194" width="6.85546875" style="13" bestFit="1" customWidth="1"/>
    <col min="8195" max="8195" width="11.5703125" style="13" bestFit="1" customWidth="1"/>
    <col min="8196" max="8196" width="14.140625" style="13" bestFit="1" customWidth="1"/>
    <col min="8197" max="8197" width="5.85546875" style="13" bestFit="1" customWidth="1"/>
    <col min="8198" max="8198" width="6.85546875" style="13" bestFit="1" customWidth="1"/>
    <col min="8199" max="8199" width="11.5703125" style="13" bestFit="1" customWidth="1"/>
    <col min="8200" max="8200" width="14.140625" style="13" bestFit="1" customWidth="1"/>
    <col min="8201" max="8201" width="2.7109375" style="13" customWidth="1"/>
    <col min="8202" max="8202" width="5.85546875" style="13" bestFit="1" customWidth="1"/>
    <col min="8203" max="8203" width="6.85546875" style="13" bestFit="1" customWidth="1"/>
    <col min="8204" max="8204" width="11.5703125" style="13" bestFit="1" customWidth="1"/>
    <col min="8205" max="8205" width="23.5703125" style="13" bestFit="1" customWidth="1"/>
    <col min="8206" max="8206" width="5.85546875" style="13" bestFit="1" customWidth="1"/>
    <col min="8207" max="8207" width="6.85546875" style="13" bestFit="1" customWidth="1"/>
    <col min="8208" max="8208" width="11.5703125" style="13" bestFit="1" customWidth="1"/>
    <col min="8209" max="8209" width="23.5703125" style="13" bestFit="1" customWidth="1"/>
    <col min="8210" max="8448" width="6" style="13"/>
    <col min="8449" max="8449" width="5.85546875" style="13" bestFit="1" customWidth="1"/>
    <col min="8450" max="8450" width="6.85546875" style="13" bestFit="1" customWidth="1"/>
    <col min="8451" max="8451" width="11.5703125" style="13" bestFit="1" customWidth="1"/>
    <col min="8452" max="8452" width="14.140625" style="13" bestFit="1" customWidth="1"/>
    <col min="8453" max="8453" width="5.85546875" style="13" bestFit="1" customWidth="1"/>
    <col min="8454" max="8454" width="6.85546875" style="13" bestFit="1" customWidth="1"/>
    <col min="8455" max="8455" width="11.5703125" style="13" bestFit="1" customWidth="1"/>
    <col min="8456" max="8456" width="14.140625" style="13" bestFit="1" customWidth="1"/>
    <col min="8457" max="8457" width="2.7109375" style="13" customWidth="1"/>
    <col min="8458" max="8458" width="5.85546875" style="13" bestFit="1" customWidth="1"/>
    <col min="8459" max="8459" width="6.85546875" style="13" bestFit="1" customWidth="1"/>
    <col min="8460" max="8460" width="11.5703125" style="13" bestFit="1" customWidth="1"/>
    <col min="8461" max="8461" width="23.5703125" style="13" bestFit="1" customWidth="1"/>
    <col min="8462" max="8462" width="5.85546875" style="13" bestFit="1" customWidth="1"/>
    <col min="8463" max="8463" width="6.85546875" style="13" bestFit="1" customWidth="1"/>
    <col min="8464" max="8464" width="11.5703125" style="13" bestFit="1" customWidth="1"/>
    <col min="8465" max="8465" width="23.5703125" style="13" bestFit="1" customWidth="1"/>
    <col min="8466" max="8704" width="6" style="13"/>
    <col min="8705" max="8705" width="5.85546875" style="13" bestFit="1" customWidth="1"/>
    <col min="8706" max="8706" width="6.85546875" style="13" bestFit="1" customWidth="1"/>
    <col min="8707" max="8707" width="11.5703125" style="13" bestFit="1" customWidth="1"/>
    <col min="8708" max="8708" width="14.140625" style="13" bestFit="1" customWidth="1"/>
    <col min="8709" max="8709" width="5.85546875" style="13" bestFit="1" customWidth="1"/>
    <col min="8710" max="8710" width="6.85546875" style="13" bestFit="1" customWidth="1"/>
    <col min="8711" max="8711" width="11.5703125" style="13" bestFit="1" customWidth="1"/>
    <col min="8712" max="8712" width="14.140625" style="13" bestFit="1" customWidth="1"/>
    <col min="8713" max="8713" width="2.7109375" style="13" customWidth="1"/>
    <col min="8714" max="8714" width="5.85546875" style="13" bestFit="1" customWidth="1"/>
    <col min="8715" max="8715" width="6.85546875" style="13" bestFit="1" customWidth="1"/>
    <col min="8716" max="8716" width="11.5703125" style="13" bestFit="1" customWidth="1"/>
    <col min="8717" max="8717" width="23.5703125" style="13" bestFit="1" customWidth="1"/>
    <col min="8718" max="8718" width="5.85546875" style="13" bestFit="1" customWidth="1"/>
    <col min="8719" max="8719" width="6.85546875" style="13" bestFit="1" customWidth="1"/>
    <col min="8720" max="8720" width="11.5703125" style="13" bestFit="1" customWidth="1"/>
    <col min="8721" max="8721" width="23.5703125" style="13" bestFit="1" customWidth="1"/>
    <col min="8722" max="8960" width="6" style="13"/>
    <col min="8961" max="8961" width="5.85546875" style="13" bestFit="1" customWidth="1"/>
    <col min="8962" max="8962" width="6.85546875" style="13" bestFit="1" customWidth="1"/>
    <col min="8963" max="8963" width="11.5703125" style="13" bestFit="1" customWidth="1"/>
    <col min="8964" max="8964" width="14.140625" style="13" bestFit="1" customWidth="1"/>
    <col min="8965" max="8965" width="5.85546875" style="13" bestFit="1" customWidth="1"/>
    <col min="8966" max="8966" width="6.85546875" style="13" bestFit="1" customWidth="1"/>
    <col min="8967" max="8967" width="11.5703125" style="13" bestFit="1" customWidth="1"/>
    <col min="8968" max="8968" width="14.140625" style="13" bestFit="1" customWidth="1"/>
    <col min="8969" max="8969" width="2.7109375" style="13" customWidth="1"/>
    <col min="8970" max="8970" width="5.85546875" style="13" bestFit="1" customWidth="1"/>
    <col min="8971" max="8971" width="6.85546875" style="13" bestFit="1" customWidth="1"/>
    <col min="8972" max="8972" width="11.5703125" style="13" bestFit="1" customWidth="1"/>
    <col min="8973" max="8973" width="23.5703125" style="13" bestFit="1" customWidth="1"/>
    <col min="8974" max="8974" width="5.85546875" style="13" bestFit="1" customWidth="1"/>
    <col min="8975" max="8975" width="6.85546875" style="13" bestFit="1" customWidth="1"/>
    <col min="8976" max="8976" width="11.5703125" style="13" bestFit="1" customWidth="1"/>
    <col min="8977" max="8977" width="23.5703125" style="13" bestFit="1" customWidth="1"/>
    <col min="8978" max="9216" width="6" style="13"/>
    <col min="9217" max="9217" width="5.85546875" style="13" bestFit="1" customWidth="1"/>
    <col min="9218" max="9218" width="6.85546875" style="13" bestFit="1" customWidth="1"/>
    <col min="9219" max="9219" width="11.5703125" style="13" bestFit="1" customWidth="1"/>
    <col min="9220" max="9220" width="14.140625" style="13" bestFit="1" customWidth="1"/>
    <col min="9221" max="9221" width="5.85546875" style="13" bestFit="1" customWidth="1"/>
    <col min="9222" max="9222" width="6.85546875" style="13" bestFit="1" customWidth="1"/>
    <col min="9223" max="9223" width="11.5703125" style="13" bestFit="1" customWidth="1"/>
    <col min="9224" max="9224" width="14.140625" style="13" bestFit="1" customWidth="1"/>
    <col min="9225" max="9225" width="2.7109375" style="13" customWidth="1"/>
    <col min="9226" max="9226" width="5.85546875" style="13" bestFit="1" customWidth="1"/>
    <col min="9227" max="9227" width="6.85546875" style="13" bestFit="1" customWidth="1"/>
    <col min="9228" max="9228" width="11.5703125" style="13" bestFit="1" customWidth="1"/>
    <col min="9229" max="9229" width="23.5703125" style="13" bestFit="1" customWidth="1"/>
    <col min="9230" max="9230" width="5.85546875" style="13" bestFit="1" customWidth="1"/>
    <col min="9231" max="9231" width="6.85546875" style="13" bestFit="1" customWidth="1"/>
    <col min="9232" max="9232" width="11.5703125" style="13" bestFit="1" customWidth="1"/>
    <col min="9233" max="9233" width="23.5703125" style="13" bestFit="1" customWidth="1"/>
    <col min="9234" max="9472" width="6" style="13"/>
    <col min="9473" max="9473" width="5.85546875" style="13" bestFit="1" customWidth="1"/>
    <col min="9474" max="9474" width="6.85546875" style="13" bestFit="1" customWidth="1"/>
    <col min="9475" max="9475" width="11.5703125" style="13" bestFit="1" customWidth="1"/>
    <col min="9476" max="9476" width="14.140625" style="13" bestFit="1" customWidth="1"/>
    <col min="9477" max="9477" width="5.85546875" style="13" bestFit="1" customWidth="1"/>
    <col min="9478" max="9478" width="6.85546875" style="13" bestFit="1" customWidth="1"/>
    <col min="9479" max="9479" width="11.5703125" style="13" bestFit="1" customWidth="1"/>
    <col min="9480" max="9480" width="14.140625" style="13" bestFit="1" customWidth="1"/>
    <col min="9481" max="9481" width="2.7109375" style="13" customWidth="1"/>
    <col min="9482" max="9482" width="5.85546875" style="13" bestFit="1" customWidth="1"/>
    <col min="9483" max="9483" width="6.85546875" style="13" bestFit="1" customWidth="1"/>
    <col min="9484" max="9484" width="11.5703125" style="13" bestFit="1" customWidth="1"/>
    <col min="9485" max="9485" width="23.5703125" style="13" bestFit="1" customWidth="1"/>
    <col min="9486" max="9486" width="5.85546875" style="13" bestFit="1" customWidth="1"/>
    <col min="9487" max="9487" width="6.85546875" style="13" bestFit="1" customWidth="1"/>
    <col min="9488" max="9488" width="11.5703125" style="13" bestFit="1" customWidth="1"/>
    <col min="9489" max="9489" width="23.5703125" style="13" bestFit="1" customWidth="1"/>
    <col min="9490" max="9728" width="6" style="13"/>
    <col min="9729" max="9729" width="5.85546875" style="13" bestFit="1" customWidth="1"/>
    <col min="9730" max="9730" width="6.85546875" style="13" bestFit="1" customWidth="1"/>
    <col min="9731" max="9731" width="11.5703125" style="13" bestFit="1" customWidth="1"/>
    <col min="9732" max="9732" width="14.140625" style="13" bestFit="1" customWidth="1"/>
    <col min="9733" max="9733" width="5.85546875" style="13" bestFit="1" customWidth="1"/>
    <col min="9734" max="9734" width="6.85546875" style="13" bestFit="1" customWidth="1"/>
    <col min="9735" max="9735" width="11.5703125" style="13" bestFit="1" customWidth="1"/>
    <col min="9736" max="9736" width="14.140625" style="13" bestFit="1" customWidth="1"/>
    <col min="9737" max="9737" width="2.7109375" style="13" customWidth="1"/>
    <col min="9738" max="9738" width="5.85546875" style="13" bestFit="1" customWidth="1"/>
    <col min="9739" max="9739" width="6.85546875" style="13" bestFit="1" customWidth="1"/>
    <col min="9740" max="9740" width="11.5703125" style="13" bestFit="1" customWidth="1"/>
    <col min="9741" max="9741" width="23.5703125" style="13" bestFit="1" customWidth="1"/>
    <col min="9742" max="9742" width="5.85546875" style="13" bestFit="1" customWidth="1"/>
    <col min="9743" max="9743" width="6.85546875" style="13" bestFit="1" customWidth="1"/>
    <col min="9744" max="9744" width="11.5703125" style="13" bestFit="1" customWidth="1"/>
    <col min="9745" max="9745" width="23.5703125" style="13" bestFit="1" customWidth="1"/>
    <col min="9746" max="9984" width="6" style="13"/>
    <col min="9985" max="9985" width="5.85546875" style="13" bestFit="1" customWidth="1"/>
    <col min="9986" max="9986" width="6.85546875" style="13" bestFit="1" customWidth="1"/>
    <col min="9987" max="9987" width="11.5703125" style="13" bestFit="1" customWidth="1"/>
    <col min="9988" max="9988" width="14.140625" style="13" bestFit="1" customWidth="1"/>
    <col min="9989" max="9989" width="5.85546875" style="13" bestFit="1" customWidth="1"/>
    <col min="9990" max="9990" width="6.85546875" style="13" bestFit="1" customWidth="1"/>
    <col min="9991" max="9991" width="11.5703125" style="13" bestFit="1" customWidth="1"/>
    <col min="9992" max="9992" width="14.140625" style="13" bestFit="1" customWidth="1"/>
    <col min="9993" max="9993" width="2.7109375" style="13" customWidth="1"/>
    <col min="9994" max="9994" width="5.85546875" style="13" bestFit="1" customWidth="1"/>
    <col min="9995" max="9995" width="6.85546875" style="13" bestFit="1" customWidth="1"/>
    <col min="9996" max="9996" width="11.5703125" style="13" bestFit="1" customWidth="1"/>
    <col min="9997" max="9997" width="23.5703125" style="13" bestFit="1" customWidth="1"/>
    <col min="9998" max="9998" width="5.85546875" style="13" bestFit="1" customWidth="1"/>
    <col min="9999" max="9999" width="6.85546875" style="13" bestFit="1" customWidth="1"/>
    <col min="10000" max="10000" width="11.5703125" style="13" bestFit="1" customWidth="1"/>
    <col min="10001" max="10001" width="23.5703125" style="13" bestFit="1" customWidth="1"/>
    <col min="10002" max="10240" width="6" style="13"/>
    <col min="10241" max="10241" width="5.85546875" style="13" bestFit="1" customWidth="1"/>
    <col min="10242" max="10242" width="6.85546875" style="13" bestFit="1" customWidth="1"/>
    <col min="10243" max="10243" width="11.5703125" style="13" bestFit="1" customWidth="1"/>
    <col min="10244" max="10244" width="14.140625" style="13" bestFit="1" customWidth="1"/>
    <col min="10245" max="10245" width="5.85546875" style="13" bestFit="1" customWidth="1"/>
    <col min="10246" max="10246" width="6.85546875" style="13" bestFit="1" customWidth="1"/>
    <col min="10247" max="10247" width="11.5703125" style="13" bestFit="1" customWidth="1"/>
    <col min="10248" max="10248" width="14.140625" style="13" bestFit="1" customWidth="1"/>
    <col min="10249" max="10249" width="2.7109375" style="13" customWidth="1"/>
    <col min="10250" max="10250" width="5.85546875" style="13" bestFit="1" customWidth="1"/>
    <col min="10251" max="10251" width="6.85546875" style="13" bestFit="1" customWidth="1"/>
    <col min="10252" max="10252" width="11.5703125" style="13" bestFit="1" customWidth="1"/>
    <col min="10253" max="10253" width="23.5703125" style="13" bestFit="1" customWidth="1"/>
    <col min="10254" max="10254" width="5.85546875" style="13" bestFit="1" customWidth="1"/>
    <col min="10255" max="10255" width="6.85546875" style="13" bestFit="1" customWidth="1"/>
    <col min="10256" max="10256" width="11.5703125" style="13" bestFit="1" customWidth="1"/>
    <col min="10257" max="10257" width="23.5703125" style="13" bestFit="1" customWidth="1"/>
    <col min="10258" max="10496" width="6" style="13"/>
    <col min="10497" max="10497" width="5.85546875" style="13" bestFit="1" customWidth="1"/>
    <col min="10498" max="10498" width="6.85546875" style="13" bestFit="1" customWidth="1"/>
    <col min="10499" max="10499" width="11.5703125" style="13" bestFit="1" customWidth="1"/>
    <col min="10500" max="10500" width="14.140625" style="13" bestFit="1" customWidth="1"/>
    <col min="10501" max="10501" width="5.85546875" style="13" bestFit="1" customWidth="1"/>
    <col min="10502" max="10502" width="6.85546875" style="13" bestFit="1" customWidth="1"/>
    <col min="10503" max="10503" width="11.5703125" style="13" bestFit="1" customWidth="1"/>
    <col min="10504" max="10504" width="14.140625" style="13" bestFit="1" customWidth="1"/>
    <col min="10505" max="10505" width="2.7109375" style="13" customWidth="1"/>
    <col min="10506" max="10506" width="5.85546875" style="13" bestFit="1" customWidth="1"/>
    <col min="10507" max="10507" width="6.85546875" style="13" bestFit="1" customWidth="1"/>
    <col min="10508" max="10508" width="11.5703125" style="13" bestFit="1" customWidth="1"/>
    <col min="10509" max="10509" width="23.5703125" style="13" bestFit="1" customWidth="1"/>
    <col min="10510" max="10510" width="5.85546875" style="13" bestFit="1" customWidth="1"/>
    <col min="10511" max="10511" width="6.85546875" style="13" bestFit="1" customWidth="1"/>
    <col min="10512" max="10512" width="11.5703125" style="13" bestFit="1" customWidth="1"/>
    <col min="10513" max="10513" width="23.5703125" style="13" bestFit="1" customWidth="1"/>
    <col min="10514" max="10752" width="6" style="13"/>
    <col min="10753" max="10753" width="5.85546875" style="13" bestFit="1" customWidth="1"/>
    <col min="10754" max="10754" width="6.85546875" style="13" bestFit="1" customWidth="1"/>
    <col min="10755" max="10755" width="11.5703125" style="13" bestFit="1" customWidth="1"/>
    <col min="10756" max="10756" width="14.140625" style="13" bestFit="1" customWidth="1"/>
    <col min="10757" max="10757" width="5.85546875" style="13" bestFit="1" customWidth="1"/>
    <col min="10758" max="10758" width="6.85546875" style="13" bestFit="1" customWidth="1"/>
    <col min="10759" max="10759" width="11.5703125" style="13" bestFit="1" customWidth="1"/>
    <col min="10760" max="10760" width="14.140625" style="13" bestFit="1" customWidth="1"/>
    <col min="10761" max="10761" width="2.7109375" style="13" customWidth="1"/>
    <col min="10762" max="10762" width="5.85546875" style="13" bestFit="1" customWidth="1"/>
    <col min="10763" max="10763" width="6.85546875" style="13" bestFit="1" customWidth="1"/>
    <col min="10764" max="10764" width="11.5703125" style="13" bestFit="1" customWidth="1"/>
    <col min="10765" max="10765" width="23.5703125" style="13" bestFit="1" customWidth="1"/>
    <col min="10766" max="10766" width="5.85546875" style="13" bestFit="1" customWidth="1"/>
    <col min="10767" max="10767" width="6.85546875" style="13" bestFit="1" customWidth="1"/>
    <col min="10768" max="10768" width="11.5703125" style="13" bestFit="1" customWidth="1"/>
    <col min="10769" max="10769" width="23.5703125" style="13" bestFit="1" customWidth="1"/>
    <col min="10770" max="11008" width="6" style="13"/>
    <col min="11009" max="11009" width="5.85546875" style="13" bestFit="1" customWidth="1"/>
    <col min="11010" max="11010" width="6.85546875" style="13" bestFit="1" customWidth="1"/>
    <col min="11011" max="11011" width="11.5703125" style="13" bestFit="1" customWidth="1"/>
    <col min="11012" max="11012" width="14.140625" style="13" bestFit="1" customWidth="1"/>
    <col min="11013" max="11013" width="5.85546875" style="13" bestFit="1" customWidth="1"/>
    <col min="11014" max="11014" width="6.85546875" style="13" bestFit="1" customWidth="1"/>
    <col min="11015" max="11015" width="11.5703125" style="13" bestFit="1" customWidth="1"/>
    <col min="11016" max="11016" width="14.140625" style="13" bestFit="1" customWidth="1"/>
    <col min="11017" max="11017" width="2.7109375" style="13" customWidth="1"/>
    <col min="11018" max="11018" width="5.85546875" style="13" bestFit="1" customWidth="1"/>
    <col min="11019" max="11019" width="6.85546875" style="13" bestFit="1" customWidth="1"/>
    <col min="11020" max="11020" width="11.5703125" style="13" bestFit="1" customWidth="1"/>
    <col min="11021" max="11021" width="23.5703125" style="13" bestFit="1" customWidth="1"/>
    <col min="11022" max="11022" width="5.85546875" style="13" bestFit="1" customWidth="1"/>
    <col min="11023" max="11023" width="6.85546875" style="13" bestFit="1" customWidth="1"/>
    <col min="11024" max="11024" width="11.5703125" style="13" bestFit="1" customWidth="1"/>
    <col min="11025" max="11025" width="23.5703125" style="13" bestFit="1" customWidth="1"/>
    <col min="11026" max="11264" width="6" style="13"/>
    <col min="11265" max="11265" width="5.85546875" style="13" bestFit="1" customWidth="1"/>
    <col min="11266" max="11266" width="6.85546875" style="13" bestFit="1" customWidth="1"/>
    <col min="11267" max="11267" width="11.5703125" style="13" bestFit="1" customWidth="1"/>
    <col min="11268" max="11268" width="14.140625" style="13" bestFit="1" customWidth="1"/>
    <col min="11269" max="11269" width="5.85546875" style="13" bestFit="1" customWidth="1"/>
    <col min="11270" max="11270" width="6.85546875" style="13" bestFit="1" customWidth="1"/>
    <col min="11271" max="11271" width="11.5703125" style="13" bestFit="1" customWidth="1"/>
    <col min="11272" max="11272" width="14.140625" style="13" bestFit="1" customWidth="1"/>
    <col min="11273" max="11273" width="2.7109375" style="13" customWidth="1"/>
    <col min="11274" max="11274" width="5.85546875" style="13" bestFit="1" customWidth="1"/>
    <col min="11275" max="11275" width="6.85546875" style="13" bestFit="1" customWidth="1"/>
    <col min="11276" max="11276" width="11.5703125" style="13" bestFit="1" customWidth="1"/>
    <col min="11277" max="11277" width="23.5703125" style="13" bestFit="1" customWidth="1"/>
    <col min="11278" max="11278" width="5.85546875" style="13" bestFit="1" customWidth="1"/>
    <col min="11279" max="11279" width="6.85546875" style="13" bestFit="1" customWidth="1"/>
    <col min="11280" max="11280" width="11.5703125" style="13" bestFit="1" customWidth="1"/>
    <col min="11281" max="11281" width="23.5703125" style="13" bestFit="1" customWidth="1"/>
    <col min="11282" max="11520" width="6" style="13"/>
    <col min="11521" max="11521" width="5.85546875" style="13" bestFit="1" customWidth="1"/>
    <col min="11522" max="11522" width="6.85546875" style="13" bestFit="1" customWidth="1"/>
    <col min="11523" max="11523" width="11.5703125" style="13" bestFit="1" customWidth="1"/>
    <col min="11524" max="11524" width="14.140625" style="13" bestFit="1" customWidth="1"/>
    <col min="11525" max="11525" width="5.85546875" style="13" bestFit="1" customWidth="1"/>
    <col min="11526" max="11526" width="6.85546875" style="13" bestFit="1" customWidth="1"/>
    <col min="11527" max="11527" width="11.5703125" style="13" bestFit="1" customWidth="1"/>
    <col min="11528" max="11528" width="14.140625" style="13" bestFit="1" customWidth="1"/>
    <col min="11529" max="11529" width="2.7109375" style="13" customWidth="1"/>
    <col min="11530" max="11530" width="5.85546875" style="13" bestFit="1" customWidth="1"/>
    <col min="11531" max="11531" width="6.85546875" style="13" bestFit="1" customWidth="1"/>
    <col min="11532" max="11532" width="11.5703125" style="13" bestFit="1" customWidth="1"/>
    <col min="11533" max="11533" width="23.5703125" style="13" bestFit="1" customWidth="1"/>
    <col min="11534" max="11534" width="5.85546875" style="13" bestFit="1" customWidth="1"/>
    <col min="11535" max="11535" width="6.85546875" style="13" bestFit="1" customWidth="1"/>
    <col min="11536" max="11536" width="11.5703125" style="13" bestFit="1" customWidth="1"/>
    <col min="11537" max="11537" width="23.5703125" style="13" bestFit="1" customWidth="1"/>
    <col min="11538" max="11776" width="6" style="13"/>
    <col min="11777" max="11777" width="5.85546875" style="13" bestFit="1" customWidth="1"/>
    <col min="11778" max="11778" width="6.85546875" style="13" bestFit="1" customWidth="1"/>
    <col min="11779" max="11779" width="11.5703125" style="13" bestFit="1" customWidth="1"/>
    <col min="11780" max="11780" width="14.140625" style="13" bestFit="1" customWidth="1"/>
    <col min="11781" max="11781" width="5.85546875" style="13" bestFit="1" customWidth="1"/>
    <col min="11782" max="11782" width="6.85546875" style="13" bestFit="1" customWidth="1"/>
    <col min="11783" max="11783" width="11.5703125" style="13" bestFit="1" customWidth="1"/>
    <col min="11784" max="11784" width="14.140625" style="13" bestFit="1" customWidth="1"/>
    <col min="11785" max="11785" width="2.7109375" style="13" customWidth="1"/>
    <col min="11786" max="11786" width="5.85546875" style="13" bestFit="1" customWidth="1"/>
    <col min="11787" max="11787" width="6.85546875" style="13" bestFit="1" customWidth="1"/>
    <col min="11788" max="11788" width="11.5703125" style="13" bestFit="1" customWidth="1"/>
    <col min="11789" max="11789" width="23.5703125" style="13" bestFit="1" customWidth="1"/>
    <col min="11790" max="11790" width="5.85546875" style="13" bestFit="1" customWidth="1"/>
    <col min="11791" max="11791" width="6.85546875" style="13" bestFit="1" customWidth="1"/>
    <col min="11792" max="11792" width="11.5703125" style="13" bestFit="1" customWidth="1"/>
    <col min="11793" max="11793" width="23.5703125" style="13" bestFit="1" customWidth="1"/>
    <col min="11794" max="12032" width="6" style="13"/>
    <col min="12033" max="12033" width="5.85546875" style="13" bestFit="1" customWidth="1"/>
    <col min="12034" max="12034" width="6.85546875" style="13" bestFit="1" customWidth="1"/>
    <col min="12035" max="12035" width="11.5703125" style="13" bestFit="1" customWidth="1"/>
    <col min="12036" max="12036" width="14.140625" style="13" bestFit="1" customWidth="1"/>
    <col min="12037" max="12037" width="5.85546875" style="13" bestFit="1" customWidth="1"/>
    <col min="12038" max="12038" width="6.85546875" style="13" bestFit="1" customWidth="1"/>
    <col min="12039" max="12039" width="11.5703125" style="13" bestFit="1" customWidth="1"/>
    <col min="12040" max="12040" width="14.140625" style="13" bestFit="1" customWidth="1"/>
    <col min="12041" max="12041" width="2.7109375" style="13" customWidth="1"/>
    <col min="12042" max="12042" width="5.85546875" style="13" bestFit="1" customWidth="1"/>
    <col min="12043" max="12043" width="6.85546875" style="13" bestFit="1" customWidth="1"/>
    <col min="12044" max="12044" width="11.5703125" style="13" bestFit="1" customWidth="1"/>
    <col min="12045" max="12045" width="23.5703125" style="13" bestFit="1" customWidth="1"/>
    <col min="12046" max="12046" width="5.85546875" style="13" bestFit="1" customWidth="1"/>
    <col min="12047" max="12047" width="6.85546875" style="13" bestFit="1" customWidth="1"/>
    <col min="12048" max="12048" width="11.5703125" style="13" bestFit="1" customWidth="1"/>
    <col min="12049" max="12049" width="23.5703125" style="13" bestFit="1" customWidth="1"/>
    <col min="12050" max="12288" width="6" style="13"/>
    <col min="12289" max="12289" width="5.85546875" style="13" bestFit="1" customWidth="1"/>
    <col min="12290" max="12290" width="6.85546875" style="13" bestFit="1" customWidth="1"/>
    <col min="12291" max="12291" width="11.5703125" style="13" bestFit="1" customWidth="1"/>
    <col min="12292" max="12292" width="14.140625" style="13" bestFit="1" customWidth="1"/>
    <col min="12293" max="12293" width="5.85546875" style="13" bestFit="1" customWidth="1"/>
    <col min="12294" max="12294" width="6.85546875" style="13" bestFit="1" customWidth="1"/>
    <col min="12295" max="12295" width="11.5703125" style="13" bestFit="1" customWidth="1"/>
    <col min="12296" max="12296" width="14.140625" style="13" bestFit="1" customWidth="1"/>
    <col min="12297" max="12297" width="2.7109375" style="13" customWidth="1"/>
    <col min="12298" max="12298" width="5.85546875" style="13" bestFit="1" customWidth="1"/>
    <col min="12299" max="12299" width="6.85546875" style="13" bestFit="1" customWidth="1"/>
    <col min="12300" max="12300" width="11.5703125" style="13" bestFit="1" customWidth="1"/>
    <col min="12301" max="12301" width="23.5703125" style="13" bestFit="1" customWidth="1"/>
    <col min="12302" max="12302" width="5.85546875" style="13" bestFit="1" customWidth="1"/>
    <col min="12303" max="12303" width="6.85546875" style="13" bestFit="1" customWidth="1"/>
    <col min="12304" max="12304" width="11.5703125" style="13" bestFit="1" customWidth="1"/>
    <col min="12305" max="12305" width="23.5703125" style="13" bestFit="1" customWidth="1"/>
    <col min="12306" max="12544" width="6" style="13"/>
    <col min="12545" max="12545" width="5.85546875" style="13" bestFit="1" customWidth="1"/>
    <col min="12546" max="12546" width="6.85546875" style="13" bestFit="1" customWidth="1"/>
    <col min="12547" max="12547" width="11.5703125" style="13" bestFit="1" customWidth="1"/>
    <col min="12548" max="12548" width="14.140625" style="13" bestFit="1" customWidth="1"/>
    <col min="12549" max="12549" width="5.85546875" style="13" bestFit="1" customWidth="1"/>
    <col min="12550" max="12550" width="6.85546875" style="13" bestFit="1" customWidth="1"/>
    <col min="12551" max="12551" width="11.5703125" style="13" bestFit="1" customWidth="1"/>
    <col min="12552" max="12552" width="14.140625" style="13" bestFit="1" customWidth="1"/>
    <col min="12553" max="12553" width="2.7109375" style="13" customWidth="1"/>
    <col min="12554" max="12554" width="5.85546875" style="13" bestFit="1" customWidth="1"/>
    <col min="12555" max="12555" width="6.85546875" style="13" bestFit="1" customWidth="1"/>
    <col min="12556" max="12556" width="11.5703125" style="13" bestFit="1" customWidth="1"/>
    <col min="12557" max="12557" width="23.5703125" style="13" bestFit="1" customWidth="1"/>
    <col min="12558" max="12558" width="5.85546875" style="13" bestFit="1" customWidth="1"/>
    <col min="12559" max="12559" width="6.85546875" style="13" bestFit="1" customWidth="1"/>
    <col min="12560" max="12560" width="11.5703125" style="13" bestFit="1" customWidth="1"/>
    <col min="12561" max="12561" width="23.5703125" style="13" bestFit="1" customWidth="1"/>
    <col min="12562" max="12800" width="6" style="13"/>
    <col min="12801" max="12801" width="5.85546875" style="13" bestFit="1" customWidth="1"/>
    <col min="12802" max="12802" width="6.85546875" style="13" bestFit="1" customWidth="1"/>
    <col min="12803" max="12803" width="11.5703125" style="13" bestFit="1" customWidth="1"/>
    <col min="12804" max="12804" width="14.140625" style="13" bestFit="1" customWidth="1"/>
    <col min="12805" max="12805" width="5.85546875" style="13" bestFit="1" customWidth="1"/>
    <col min="12806" max="12806" width="6.85546875" style="13" bestFit="1" customWidth="1"/>
    <col min="12807" max="12807" width="11.5703125" style="13" bestFit="1" customWidth="1"/>
    <col min="12808" max="12808" width="14.140625" style="13" bestFit="1" customWidth="1"/>
    <col min="12809" max="12809" width="2.7109375" style="13" customWidth="1"/>
    <col min="12810" max="12810" width="5.85546875" style="13" bestFit="1" customWidth="1"/>
    <col min="12811" max="12811" width="6.85546875" style="13" bestFit="1" customWidth="1"/>
    <col min="12812" max="12812" width="11.5703125" style="13" bestFit="1" customWidth="1"/>
    <col min="12813" max="12813" width="23.5703125" style="13" bestFit="1" customWidth="1"/>
    <col min="12814" max="12814" width="5.85546875" style="13" bestFit="1" customWidth="1"/>
    <col min="12815" max="12815" width="6.85546875" style="13" bestFit="1" customWidth="1"/>
    <col min="12816" max="12816" width="11.5703125" style="13" bestFit="1" customWidth="1"/>
    <col min="12817" max="12817" width="23.5703125" style="13" bestFit="1" customWidth="1"/>
    <col min="12818" max="13056" width="6" style="13"/>
    <col min="13057" max="13057" width="5.85546875" style="13" bestFit="1" customWidth="1"/>
    <col min="13058" max="13058" width="6.85546875" style="13" bestFit="1" customWidth="1"/>
    <col min="13059" max="13059" width="11.5703125" style="13" bestFit="1" customWidth="1"/>
    <col min="13060" max="13060" width="14.140625" style="13" bestFit="1" customWidth="1"/>
    <col min="13061" max="13061" width="5.85546875" style="13" bestFit="1" customWidth="1"/>
    <col min="13062" max="13062" width="6.85546875" style="13" bestFit="1" customWidth="1"/>
    <col min="13063" max="13063" width="11.5703125" style="13" bestFit="1" customWidth="1"/>
    <col min="13064" max="13064" width="14.140625" style="13" bestFit="1" customWidth="1"/>
    <col min="13065" max="13065" width="2.7109375" style="13" customWidth="1"/>
    <col min="13066" max="13066" width="5.85546875" style="13" bestFit="1" customWidth="1"/>
    <col min="13067" max="13067" width="6.85546875" style="13" bestFit="1" customWidth="1"/>
    <col min="13068" max="13068" width="11.5703125" style="13" bestFit="1" customWidth="1"/>
    <col min="13069" max="13069" width="23.5703125" style="13" bestFit="1" customWidth="1"/>
    <col min="13070" max="13070" width="5.85546875" style="13" bestFit="1" customWidth="1"/>
    <col min="13071" max="13071" width="6.85546875" style="13" bestFit="1" customWidth="1"/>
    <col min="13072" max="13072" width="11.5703125" style="13" bestFit="1" customWidth="1"/>
    <col min="13073" max="13073" width="23.5703125" style="13" bestFit="1" customWidth="1"/>
    <col min="13074" max="13312" width="6" style="13"/>
    <col min="13313" max="13313" width="5.85546875" style="13" bestFit="1" customWidth="1"/>
    <col min="13314" max="13314" width="6.85546875" style="13" bestFit="1" customWidth="1"/>
    <col min="13315" max="13315" width="11.5703125" style="13" bestFit="1" customWidth="1"/>
    <col min="13316" max="13316" width="14.140625" style="13" bestFit="1" customWidth="1"/>
    <col min="13317" max="13317" width="5.85546875" style="13" bestFit="1" customWidth="1"/>
    <col min="13318" max="13318" width="6.85546875" style="13" bestFit="1" customWidth="1"/>
    <col min="13319" max="13319" width="11.5703125" style="13" bestFit="1" customWidth="1"/>
    <col min="13320" max="13320" width="14.140625" style="13" bestFit="1" customWidth="1"/>
    <col min="13321" max="13321" width="2.7109375" style="13" customWidth="1"/>
    <col min="13322" max="13322" width="5.85546875" style="13" bestFit="1" customWidth="1"/>
    <col min="13323" max="13323" width="6.85546875" style="13" bestFit="1" customWidth="1"/>
    <col min="13324" max="13324" width="11.5703125" style="13" bestFit="1" customWidth="1"/>
    <col min="13325" max="13325" width="23.5703125" style="13" bestFit="1" customWidth="1"/>
    <col min="13326" max="13326" width="5.85546875" style="13" bestFit="1" customWidth="1"/>
    <col min="13327" max="13327" width="6.85546875" style="13" bestFit="1" customWidth="1"/>
    <col min="13328" max="13328" width="11.5703125" style="13" bestFit="1" customWidth="1"/>
    <col min="13329" max="13329" width="23.5703125" style="13" bestFit="1" customWidth="1"/>
    <col min="13330" max="13568" width="6" style="13"/>
    <col min="13569" max="13569" width="5.85546875" style="13" bestFit="1" customWidth="1"/>
    <col min="13570" max="13570" width="6.85546875" style="13" bestFit="1" customWidth="1"/>
    <col min="13571" max="13571" width="11.5703125" style="13" bestFit="1" customWidth="1"/>
    <col min="13572" max="13572" width="14.140625" style="13" bestFit="1" customWidth="1"/>
    <col min="13573" max="13573" width="5.85546875" style="13" bestFit="1" customWidth="1"/>
    <col min="13574" max="13574" width="6.85546875" style="13" bestFit="1" customWidth="1"/>
    <col min="13575" max="13575" width="11.5703125" style="13" bestFit="1" customWidth="1"/>
    <col min="13576" max="13576" width="14.140625" style="13" bestFit="1" customWidth="1"/>
    <col min="13577" max="13577" width="2.7109375" style="13" customWidth="1"/>
    <col min="13578" max="13578" width="5.85546875" style="13" bestFit="1" customWidth="1"/>
    <col min="13579" max="13579" width="6.85546875" style="13" bestFit="1" customWidth="1"/>
    <col min="13580" max="13580" width="11.5703125" style="13" bestFit="1" customWidth="1"/>
    <col min="13581" max="13581" width="23.5703125" style="13" bestFit="1" customWidth="1"/>
    <col min="13582" max="13582" width="5.85546875" style="13" bestFit="1" customWidth="1"/>
    <col min="13583" max="13583" width="6.85546875" style="13" bestFit="1" customWidth="1"/>
    <col min="13584" max="13584" width="11.5703125" style="13" bestFit="1" customWidth="1"/>
    <col min="13585" max="13585" width="23.5703125" style="13" bestFit="1" customWidth="1"/>
    <col min="13586" max="13824" width="6" style="13"/>
    <col min="13825" max="13825" width="5.85546875" style="13" bestFit="1" customWidth="1"/>
    <col min="13826" max="13826" width="6.85546875" style="13" bestFit="1" customWidth="1"/>
    <col min="13827" max="13827" width="11.5703125" style="13" bestFit="1" customWidth="1"/>
    <col min="13828" max="13828" width="14.140625" style="13" bestFit="1" customWidth="1"/>
    <col min="13829" max="13829" width="5.85546875" style="13" bestFit="1" customWidth="1"/>
    <col min="13830" max="13830" width="6.85546875" style="13" bestFit="1" customWidth="1"/>
    <col min="13831" max="13831" width="11.5703125" style="13" bestFit="1" customWidth="1"/>
    <col min="13832" max="13832" width="14.140625" style="13" bestFit="1" customWidth="1"/>
    <col min="13833" max="13833" width="2.7109375" style="13" customWidth="1"/>
    <col min="13834" max="13834" width="5.85546875" style="13" bestFit="1" customWidth="1"/>
    <col min="13835" max="13835" width="6.85546875" style="13" bestFit="1" customWidth="1"/>
    <col min="13836" max="13836" width="11.5703125" style="13" bestFit="1" customWidth="1"/>
    <col min="13837" max="13837" width="23.5703125" style="13" bestFit="1" customWidth="1"/>
    <col min="13838" max="13838" width="5.85546875" style="13" bestFit="1" customWidth="1"/>
    <col min="13839" max="13839" width="6.85546875" style="13" bestFit="1" customWidth="1"/>
    <col min="13840" max="13840" width="11.5703125" style="13" bestFit="1" customWidth="1"/>
    <col min="13841" max="13841" width="23.5703125" style="13" bestFit="1" customWidth="1"/>
    <col min="13842" max="14080" width="6" style="13"/>
    <col min="14081" max="14081" width="5.85546875" style="13" bestFit="1" customWidth="1"/>
    <col min="14082" max="14082" width="6.85546875" style="13" bestFit="1" customWidth="1"/>
    <col min="14083" max="14083" width="11.5703125" style="13" bestFit="1" customWidth="1"/>
    <col min="14084" max="14084" width="14.140625" style="13" bestFit="1" customWidth="1"/>
    <col min="14085" max="14085" width="5.85546875" style="13" bestFit="1" customWidth="1"/>
    <col min="14086" max="14086" width="6.85546875" style="13" bestFit="1" customWidth="1"/>
    <col min="14087" max="14087" width="11.5703125" style="13" bestFit="1" customWidth="1"/>
    <col min="14088" max="14088" width="14.140625" style="13" bestFit="1" customWidth="1"/>
    <col min="14089" max="14089" width="2.7109375" style="13" customWidth="1"/>
    <col min="14090" max="14090" width="5.85546875" style="13" bestFit="1" customWidth="1"/>
    <col min="14091" max="14091" width="6.85546875" style="13" bestFit="1" customWidth="1"/>
    <col min="14092" max="14092" width="11.5703125" style="13" bestFit="1" customWidth="1"/>
    <col min="14093" max="14093" width="23.5703125" style="13" bestFit="1" customWidth="1"/>
    <col min="14094" max="14094" width="5.85546875" style="13" bestFit="1" customWidth="1"/>
    <col min="14095" max="14095" width="6.85546875" style="13" bestFit="1" customWidth="1"/>
    <col min="14096" max="14096" width="11.5703125" style="13" bestFit="1" customWidth="1"/>
    <col min="14097" max="14097" width="23.5703125" style="13" bestFit="1" customWidth="1"/>
    <col min="14098" max="14336" width="6" style="13"/>
    <col min="14337" max="14337" width="5.85546875" style="13" bestFit="1" customWidth="1"/>
    <col min="14338" max="14338" width="6.85546875" style="13" bestFit="1" customWidth="1"/>
    <col min="14339" max="14339" width="11.5703125" style="13" bestFit="1" customWidth="1"/>
    <col min="14340" max="14340" width="14.140625" style="13" bestFit="1" customWidth="1"/>
    <col min="14341" max="14341" width="5.85546875" style="13" bestFit="1" customWidth="1"/>
    <col min="14342" max="14342" width="6.85546875" style="13" bestFit="1" customWidth="1"/>
    <col min="14343" max="14343" width="11.5703125" style="13" bestFit="1" customWidth="1"/>
    <col min="14344" max="14344" width="14.140625" style="13" bestFit="1" customWidth="1"/>
    <col min="14345" max="14345" width="2.7109375" style="13" customWidth="1"/>
    <col min="14346" max="14346" width="5.85546875" style="13" bestFit="1" customWidth="1"/>
    <col min="14347" max="14347" width="6.85546875" style="13" bestFit="1" customWidth="1"/>
    <col min="14348" max="14348" width="11.5703125" style="13" bestFit="1" customWidth="1"/>
    <col min="14349" max="14349" width="23.5703125" style="13" bestFit="1" customWidth="1"/>
    <col min="14350" max="14350" width="5.85546875" style="13" bestFit="1" customWidth="1"/>
    <col min="14351" max="14351" width="6.85546875" style="13" bestFit="1" customWidth="1"/>
    <col min="14352" max="14352" width="11.5703125" style="13" bestFit="1" customWidth="1"/>
    <col min="14353" max="14353" width="23.5703125" style="13" bestFit="1" customWidth="1"/>
    <col min="14354" max="14592" width="6" style="13"/>
    <col min="14593" max="14593" width="5.85546875" style="13" bestFit="1" customWidth="1"/>
    <col min="14594" max="14594" width="6.85546875" style="13" bestFit="1" customWidth="1"/>
    <col min="14595" max="14595" width="11.5703125" style="13" bestFit="1" customWidth="1"/>
    <col min="14596" max="14596" width="14.140625" style="13" bestFit="1" customWidth="1"/>
    <col min="14597" max="14597" width="5.85546875" style="13" bestFit="1" customWidth="1"/>
    <col min="14598" max="14598" width="6.85546875" style="13" bestFit="1" customWidth="1"/>
    <col min="14599" max="14599" width="11.5703125" style="13" bestFit="1" customWidth="1"/>
    <col min="14600" max="14600" width="14.140625" style="13" bestFit="1" customWidth="1"/>
    <col min="14601" max="14601" width="2.7109375" style="13" customWidth="1"/>
    <col min="14602" max="14602" width="5.85546875" style="13" bestFit="1" customWidth="1"/>
    <col min="14603" max="14603" width="6.85546875" style="13" bestFit="1" customWidth="1"/>
    <col min="14604" max="14604" width="11.5703125" style="13" bestFit="1" customWidth="1"/>
    <col min="14605" max="14605" width="23.5703125" style="13" bestFit="1" customWidth="1"/>
    <col min="14606" max="14606" width="5.85546875" style="13" bestFit="1" customWidth="1"/>
    <col min="14607" max="14607" width="6.85546875" style="13" bestFit="1" customWidth="1"/>
    <col min="14608" max="14608" width="11.5703125" style="13" bestFit="1" customWidth="1"/>
    <col min="14609" max="14609" width="23.5703125" style="13" bestFit="1" customWidth="1"/>
    <col min="14610" max="14848" width="6" style="13"/>
    <col min="14849" max="14849" width="5.85546875" style="13" bestFit="1" customWidth="1"/>
    <col min="14850" max="14850" width="6.85546875" style="13" bestFit="1" customWidth="1"/>
    <col min="14851" max="14851" width="11.5703125" style="13" bestFit="1" customWidth="1"/>
    <col min="14852" max="14852" width="14.140625" style="13" bestFit="1" customWidth="1"/>
    <col min="14853" max="14853" width="5.85546875" style="13" bestFit="1" customWidth="1"/>
    <col min="14854" max="14854" width="6.85546875" style="13" bestFit="1" customWidth="1"/>
    <col min="14855" max="14855" width="11.5703125" style="13" bestFit="1" customWidth="1"/>
    <col min="14856" max="14856" width="14.140625" style="13" bestFit="1" customWidth="1"/>
    <col min="14857" max="14857" width="2.7109375" style="13" customWidth="1"/>
    <col min="14858" max="14858" width="5.85546875" style="13" bestFit="1" customWidth="1"/>
    <col min="14859" max="14859" width="6.85546875" style="13" bestFit="1" customWidth="1"/>
    <col min="14860" max="14860" width="11.5703125" style="13" bestFit="1" customWidth="1"/>
    <col min="14861" max="14861" width="23.5703125" style="13" bestFit="1" customWidth="1"/>
    <col min="14862" max="14862" width="5.85546875" style="13" bestFit="1" customWidth="1"/>
    <col min="14863" max="14863" width="6.85546875" style="13" bestFit="1" customWidth="1"/>
    <col min="14864" max="14864" width="11.5703125" style="13" bestFit="1" customWidth="1"/>
    <col min="14865" max="14865" width="23.5703125" style="13" bestFit="1" customWidth="1"/>
    <col min="14866" max="15104" width="6" style="13"/>
    <col min="15105" max="15105" width="5.85546875" style="13" bestFit="1" customWidth="1"/>
    <col min="15106" max="15106" width="6.85546875" style="13" bestFit="1" customWidth="1"/>
    <col min="15107" max="15107" width="11.5703125" style="13" bestFit="1" customWidth="1"/>
    <col min="15108" max="15108" width="14.140625" style="13" bestFit="1" customWidth="1"/>
    <col min="15109" max="15109" width="5.85546875" style="13" bestFit="1" customWidth="1"/>
    <col min="15110" max="15110" width="6.85546875" style="13" bestFit="1" customWidth="1"/>
    <col min="15111" max="15111" width="11.5703125" style="13" bestFit="1" customWidth="1"/>
    <col min="15112" max="15112" width="14.140625" style="13" bestFit="1" customWidth="1"/>
    <col min="15113" max="15113" width="2.7109375" style="13" customWidth="1"/>
    <col min="15114" max="15114" width="5.85546875" style="13" bestFit="1" customWidth="1"/>
    <col min="15115" max="15115" width="6.85546875" style="13" bestFit="1" customWidth="1"/>
    <col min="15116" max="15116" width="11.5703125" style="13" bestFit="1" customWidth="1"/>
    <col min="15117" max="15117" width="23.5703125" style="13" bestFit="1" customWidth="1"/>
    <col min="15118" max="15118" width="5.85546875" style="13" bestFit="1" customWidth="1"/>
    <col min="15119" max="15119" width="6.85546875" style="13" bestFit="1" customWidth="1"/>
    <col min="15120" max="15120" width="11.5703125" style="13" bestFit="1" customWidth="1"/>
    <col min="15121" max="15121" width="23.5703125" style="13" bestFit="1" customWidth="1"/>
    <col min="15122" max="15360" width="6" style="13"/>
    <col min="15361" max="15361" width="5.85546875" style="13" bestFit="1" customWidth="1"/>
    <col min="15362" max="15362" width="6.85546875" style="13" bestFit="1" customWidth="1"/>
    <col min="15363" max="15363" width="11.5703125" style="13" bestFit="1" customWidth="1"/>
    <col min="15364" max="15364" width="14.140625" style="13" bestFit="1" customWidth="1"/>
    <col min="15365" max="15365" width="5.85546875" style="13" bestFit="1" customWidth="1"/>
    <col min="15366" max="15366" width="6.85546875" style="13" bestFit="1" customWidth="1"/>
    <col min="15367" max="15367" width="11.5703125" style="13" bestFit="1" customWidth="1"/>
    <col min="15368" max="15368" width="14.140625" style="13" bestFit="1" customWidth="1"/>
    <col min="15369" max="15369" width="2.7109375" style="13" customWidth="1"/>
    <col min="15370" max="15370" width="5.85546875" style="13" bestFit="1" customWidth="1"/>
    <col min="15371" max="15371" width="6.85546875" style="13" bestFit="1" customWidth="1"/>
    <col min="15372" max="15372" width="11.5703125" style="13" bestFit="1" customWidth="1"/>
    <col min="15373" max="15373" width="23.5703125" style="13" bestFit="1" customWidth="1"/>
    <col min="15374" max="15374" width="5.85546875" style="13" bestFit="1" customWidth="1"/>
    <col min="15375" max="15375" width="6.85546875" style="13" bestFit="1" customWidth="1"/>
    <col min="15376" max="15376" width="11.5703125" style="13" bestFit="1" customWidth="1"/>
    <col min="15377" max="15377" width="23.5703125" style="13" bestFit="1" customWidth="1"/>
    <col min="15378" max="15616" width="6" style="13"/>
    <col min="15617" max="15617" width="5.85546875" style="13" bestFit="1" customWidth="1"/>
    <col min="15618" max="15618" width="6.85546875" style="13" bestFit="1" customWidth="1"/>
    <col min="15619" max="15619" width="11.5703125" style="13" bestFit="1" customWidth="1"/>
    <col min="15620" max="15620" width="14.140625" style="13" bestFit="1" customWidth="1"/>
    <col min="15621" max="15621" width="5.85546875" style="13" bestFit="1" customWidth="1"/>
    <col min="15622" max="15622" width="6.85546875" style="13" bestFit="1" customWidth="1"/>
    <col min="15623" max="15623" width="11.5703125" style="13" bestFit="1" customWidth="1"/>
    <col min="15624" max="15624" width="14.140625" style="13" bestFit="1" customWidth="1"/>
    <col min="15625" max="15625" width="2.7109375" style="13" customWidth="1"/>
    <col min="15626" max="15626" width="5.85546875" style="13" bestFit="1" customWidth="1"/>
    <col min="15627" max="15627" width="6.85546875" style="13" bestFit="1" customWidth="1"/>
    <col min="15628" max="15628" width="11.5703125" style="13" bestFit="1" customWidth="1"/>
    <col min="15629" max="15629" width="23.5703125" style="13" bestFit="1" customWidth="1"/>
    <col min="15630" max="15630" width="5.85546875" style="13" bestFit="1" customWidth="1"/>
    <col min="15631" max="15631" width="6.85546875" style="13" bestFit="1" customWidth="1"/>
    <col min="15632" max="15632" width="11.5703125" style="13" bestFit="1" customWidth="1"/>
    <col min="15633" max="15633" width="23.5703125" style="13" bestFit="1" customWidth="1"/>
    <col min="15634" max="15872" width="6" style="13"/>
    <col min="15873" max="15873" width="5.85546875" style="13" bestFit="1" customWidth="1"/>
    <col min="15874" max="15874" width="6.85546875" style="13" bestFit="1" customWidth="1"/>
    <col min="15875" max="15875" width="11.5703125" style="13" bestFit="1" customWidth="1"/>
    <col min="15876" max="15876" width="14.140625" style="13" bestFit="1" customWidth="1"/>
    <col min="15877" max="15877" width="5.85546875" style="13" bestFit="1" customWidth="1"/>
    <col min="15878" max="15878" width="6.85546875" style="13" bestFit="1" customWidth="1"/>
    <col min="15879" max="15879" width="11.5703125" style="13" bestFit="1" customWidth="1"/>
    <col min="15880" max="15880" width="14.140625" style="13" bestFit="1" customWidth="1"/>
    <col min="15881" max="15881" width="2.7109375" style="13" customWidth="1"/>
    <col min="15882" max="15882" width="5.85546875" style="13" bestFit="1" customWidth="1"/>
    <col min="15883" max="15883" width="6.85546875" style="13" bestFit="1" customWidth="1"/>
    <col min="15884" max="15884" width="11.5703125" style="13" bestFit="1" customWidth="1"/>
    <col min="15885" max="15885" width="23.5703125" style="13" bestFit="1" customWidth="1"/>
    <col min="15886" max="15886" width="5.85546875" style="13" bestFit="1" customWidth="1"/>
    <col min="15887" max="15887" width="6.85546875" style="13" bestFit="1" customWidth="1"/>
    <col min="15888" max="15888" width="11.5703125" style="13" bestFit="1" customWidth="1"/>
    <col min="15889" max="15889" width="23.5703125" style="13" bestFit="1" customWidth="1"/>
    <col min="15890" max="16128" width="6" style="13"/>
    <col min="16129" max="16129" width="5.85546875" style="13" bestFit="1" customWidth="1"/>
    <col min="16130" max="16130" width="6.85546875" style="13" bestFit="1" customWidth="1"/>
    <col min="16131" max="16131" width="11.5703125" style="13" bestFit="1" customWidth="1"/>
    <col min="16132" max="16132" width="14.140625" style="13" bestFit="1" customWidth="1"/>
    <col min="16133" max="16133" width="5.85546875" style="13" bestFit="1" customWidth="1"/>
    <col min="16134" max="16134" width="6.85546875" style="13" bestFit="1" customWidth="1"/>
    <col min="16135" max="16135" width="11.5703125" style="13" bestFit="1" customWidth="1"/>
    <col min="16136" max="16136" width="14.140625" style="13" bestFit="1" customWidth="1"/>
    <col min="16137" max="16137" width="2.7109375" style="13" customWidth="1"/>
    <col min="16138" max="16138" width="5.85546875" style="13" bestFit="1" customWidth="1"/>
    <col min="16139" max="16139" width="6.85546875" style="13" bestFit="1" customWidth="1"/>
    <col min="16140" max="16140" width="11.5703125" style="13" bestFit="1" customWidth="1"/>
    <col min="16141" max="16141" width="23.5703125" style="13" bestFit="1" customWidth="1"/>
    <col min="16142" max="16142" width="5.85546875" style="13" bestFit="1" customWidth="1"/>
    <col min="16143" max="16143" width="6.85546875" style="13" bestFit="1" customWidth="1"/>
    <col min="16144" max="16144" width="11.5703125" style="13" bestFit="1" customWidth="1"/>
    <col min="16145" max="16145" width="23.5703125" style="13" bestFit="1" customWidth="1"/>
    <col min="16146" max="16384" width="6" style="13"/>
  </cols>
  <sheetData>
    <row r="1" spans="1:17">
      <c r="A1" s="1" t="s">
        <v>2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 t="s">
        <v>3</v>
      </c>
      <c r="B2" s="3"/>
      <c r="C2" s="3"/>
      <c r="D2" s="3"/>
      <c r="E2" s="3"/>
      <c r="F2" s="3"/>
      <c r="G2" s="3"/>
      <c r="H2" s="3"/>
      <c r="J2" s="3" t="s">
        <v>182</v>
      </c>
      <c r="K2" s="1"/>
      <c r="L2" s="1"/>
      <c r="M2" s="2"/>
      <c r="N2" s="3"/>
      <c r="O2" s="3"/>
      <c r="P2" s="3"/>
      <c r="Q2" s="3"/>
    </row>
    <row r="3" spans="1:17">
      <c r="A3" s="3" t="s">
        <v>4</v>
      </c>
      <c r="B3" s="3"/>
      <c r="C3" s="3"/>
      <c r="D3" s="3"/>
      <c r="E3" s="3"/>
      <c r="F3" s="3"/>
      <c r="G3" s="3"/>
      <c r="H3" s="3"/>
      <c r="J3" s="1" t="s">
        <v>183</v>
      </c>
      <c r="K3" s="1"/>
      <c r="L3" s="1"/>
      <c r="M3" s="2"/>
      <c r="N3" s="3"/>
      <c r="O3" s="3"/>
      <c r="P3" s="3"/>
      <c r="Q3" s="3"/>
    </row>
    <row r="4" spans="1:17">
      <c r="A4" s="3" t="s">
        <v>5</v>
      </c>
      <c r="B4" s="3"/>
      <c r="C4" s="3"/>
      <c r="D4" s="3"/>
      <c r="E4" s="3"/>
      <c r="F4" s="3"/>
      <c r="G4" s="3"/>
      <c r="H4" s="3"/>
      <c r="J4" s="3" t="s">
        <v>184</v>
      </c>
      <c r="K4" s="3"/>
      <c r="L4" s="3"/>
      <c r="M4" s="3"/>
      <c r="N4" s="3"/>
      <c r="O4" s="3"/>
      <c r="P4" s="3"/>
      <c r="Q4" s="3"/>
    </row>
    <row r="5" spans="1:17" ht="12" customHeight="1">
      <c r="A5" s="215" t="s">
        <v>6</v>
      </c>
      <c r="B5" s="215"/>
      <c r="C5" s="215"/>
      <c r="D5" s="215"/>
      <c r="E5" s="215"/>
      <c r="F5" s="215"/>
      <c r="G5" s="215"/>
      <c r="H5" s="215"/>
      <c r="J5" s="215" t="s">
        <v>185</v>
      </c>
      <c r="K5" s="215"/>
      <c r="L5" s="215"/>
      <c r="M5" s="215"/>
      <c r="N5" s="215"/>
      <c r="O5" s="215"/>
      <c r="P5" s="215"/>
      <c r="Q5" s="215"/>
    </row>
    <row r="6" spans="1:17" ht="15.95" customHeight="1">
      <c r="A6" s="216" t="s">
        <v>7</v>
      </c>
      <c r="B6" s="216"/>
      <c r="C6" s="217" t="s">
        <v>8</v>
      </c>
      <c r="D6" s="218" t="s">
        <v>9</v>
      </c>
      <c r="E6" s="216" t="s">
        <v>7</v>
      </c>
      <c r="F6" s="216"/>
      <c r="G6" s="217" t="s">
        <v>8</v>
      </c>
      <c r="H6" s="218" t="s">
        <v>9</v>
      </c>
      <c r="J6" s="216" t="s">
        <v>7</v>
      </c>
      <c r="K6" s="216"/>
      <c r="L6" s="217" t="s">
        <v>8</v>
      </c>
      <c r="M6" s="218" t="s">
        <v>186</v>
      </c>
      <c r="N6" s="216" t="s">
        <v>7</v>
      </c>
      <c r="O6" s="216"/>
      <c r="P6" s="217" t="s">
        <v>8</v>
      </c>
      <c r="Q6" s="218" t="s">
        <v>186</v>
      </c>
    </row>
    <row r="7" spans="1:17" ht="15.95" customHeight="1">
      <c r="A7" s="4" t="s">
        <v>10</v>
      </c>
      <c r="B7" s="4" t="s">
        <v>11</v>
      </c>
      <c r="C7" s="217"/>
      <c r="D7" s="218"/>
      <c r="E7" s="4" t="s">
        <v>10</v>
      </c>
      <c r="F7" s="4" t="s">
        <v>11</v>
      </c>
      <c r="G7" s="217"/>
      <c r="H7" s="218"/>
      <c r="J7" s="4" t="s">
        <v>10</v>
      </c>
      <c r="K7" s="4" t="s">
        <v>11</v>
      </c>
      <c r="L7" s="217"/>
      <c r="M7" s="218"/>
      <c r="N7" s="4" t="s">
        <v>10</v>
      </c>
      <c r="O7" s="4" t="s">
        <v>11</v>
      </c>
      <c r="P7" s="217"/>
      <c r="Q7" s="218"/>
    </row>
    <row r="8" spans="1:17" ht="15.95" customHeight="1">
      <c r="A8" s="209" t="s">
        <v>12</v>
      </c>
      <c r="B8" s="5">
        <v>1</v>
      </c>
      <c r="C8" s="5" t="s">
        <v>13</v>
      </c>
      <c r="D8" s="206" t="s">
        <v>14</v>
      </c>
      <c r="E8" s="209" t="s">
        <v>15</v>
      </c>
      <c r="F8" s="5">
        <v>1</v>
      </c>
      <c r="G8" s="5" t="s">
        <v>16</v>
      </c>
      <c r="H8" s="206" t="s">
        <v>17</v>
      </c>
      <c r="J8" s="209" t="s">
        <v>72</v>
      </c>
      <c r="K8" s="5">
        <v>1</v>
      </c>
      <c r="L8" s="5" t="s">
        <v>13</v>
      </c>
      <c r="M8" s="206" t="s">
        <v>187</v>
      </c>
      <c r="N8" s="209" t="s">
        <v>144</v>
      </c>
      <c r="O8" s="5">
        <v>1</v>
      </c>
      <c r="P8" s="5" t="s">
        <v>16</v>
      </c>
      <c r="Q8" s="206" t="s">
        <v>188</v>
      </c>
    </row>
    <row r="9" spans="1:17" ht="15.95" customHeight="1">
      <c r="A9" s="210"/>
      <c r="B9" s="6">
        <v>2</v>
      </c>
      <c r="C9" s="6" t="s">
        <v>18</v>
      </c>
      <c r="D9" s="207"/>
      <c r="E9" s="210"/>
      <c r="F9" s="6">
        <v>2</v>
      </c>
      <c r="G9" s="6" t="s">
        <v>19</v>
      </c>
      <c r="H9" s="207"/>
      <c r="J9" s="210"/>
      <c r="K9" s="6">
        <v>2</v>
      </c>
      <c r="L9" s="6" t="s">
        <v>18</v>
      </c>
      <c r="M9" s="207"/>
      <c r="N9" s="210"/>
      <c r="O9" s="6">
        <v>2</v>
      </c>
      <c r="P9" s="6" t="s">
        <v>19</v>
      </c>
      <c r="Q9" s="207"/>
    </row>
    <row r="10" spans="1:17" ht="15.95" customHeight="1">
      <c r="A10" s="210"/>
      <c r="B10" s="6">
        <v>3</v>
      </c>
      <c r="C10" s="6" t="s">
        <v>20</v>
      </c>
      <c r="D10" s="207"/>
      <c r="E10" s="210"/>
      <c r="F10" s="6">
        <v>3</v>
      </c>
      <c r="G10" s="6" t="s">
        <v>21</v>
      </c>
      <c r="H10" s="207"/>
      <c r="J10" s="210"/>
      <c r="K10" s="6">
        <v>3</v>
      </c>
      <c r="L10" s="6" t="s">
        <v>20</v>
      </c>
      <c r="M10" s="207"/>
      <c r="N10" s="210"/>
      <c r="O10" s="6">
        <v>3</v>
      </c>
      <c r="P10" s="6" t="s">
        <v>21</v>
      </c>
      <c r="Q10" s="207"/>
    </row>
    <row r="11" spans="1:17" ht="15.95" customHeight="1">
      <c r="A11" s="210"/>
      <c r="B11" s="6">
        <v>4</v>
      </c>
      <c r="C11" s="6" t="s">
        <v>22</v>
      </c>
      <c r="D11" s="207"/>
      <c r="E11" s="210"/>
      <c r="F11" s="6">
        <v>4</v>
      </c>
      <c r="G11" s="6" t="s">
        <v>23</v>
      </c>
      <c r="H11" s="207"/>
      <c r="J11" s="210"/>
      <c r="K11" s="6">
        <v>4</v>
      </c>
      <c r="L11" s="6" t="s">
        <v>22</v>
      </c>
      <c r="M11" s="207"/>
      <c r="N11" s="210"/>
      <c r="O11" s="6">
        <v>4</v>
      </c>
      <c r="P11" s="6" t="s">
        <v>23</v>
      </c>
      <c r="Q11" s="207"/>
    </row>
    <row r="12" spans="1:17" ht="15.95" customHeight="1">
      <c r="A12" s="210"/>
      <c r="B12" s="6">
        <v>5</v>
      </c>
      <c r="C12" s="6" t="s">
        <v>24</v>
      </c>
      <c r="D12" s="207"/>
      <c r="E12" s="210"/>
      <c r="F12" s="6">
        <v>5</v>
      </c>
      <c r="G12" s="6" t="s">
        <v>25</v>
      </c>
      <c r="H12" s="207"/>
      <c r="J12" s="210"/>
      <c r="K12" s="6">
        <v>5</v>
      </c>
      <c r="L12" s="6" t="s">
        <v>24</v>
      </c>
      <c r="M12" s="207"/>
      <c r="N12" s="210"/>
      <c r="O12" s="6">
        <v>5</v>
      </c>
      <c r="P12" s="6" t="s">
        <v>25</v>
      </c>
      <c r="Q12" s="207"/>
    </row>
    <row r="13" spans="1:17" ht="15.95" customHeight="1">
      <c r="A13" s="210"/>
      <c r="B13" s="6">
        <v>6</v>
      </c>
      <c r="C13" s="6" t="s">
        <v>26</v>
      </c>
      <c r="D13" s="207"/>
      <c r="E13" s="210"/>
      <c r="F13" s="6">
        <v>6</v>
      </c>
      <c r="G13" s="6" t="s">
        <v>27</v>
      </c>
      <c r="H13" s="207"/>
      <c r="J13" s="210"/>
      <c r="K13" s="6">
        <v>6</v>
      </c>
      <c r="L13" s="6" t="s">
        <v>26</v>
      </c>
      <c r="M13" s="207"/>
      <c r="N13" s="210"/>
      <c r="O13" s="6">
        <v>6</v>
      </c>
      <c r="P13" s="6" t="s">
        <v>27</v>
      </c>
      <c r="Q13" s="207"/>
    </row>
    <row r="14" spans="1:17" ht="15.95" customHeight="1">
      <c r="A14" s="210"/>
      <c r="B14" s="6">
        <v>7</v>
      </c>
      <c r="C14" s="6" t="s">
        <v>28</v>
      </c>
      <c r="D14" s="207"/>
      <c r="E14" s="210"/>
      <c r="F14" s="6">
        <v>7</v>
      </c>
      <c r="G14" s="6" t="s">
        <v>29</v>
      </c>
      <c r="H14" s="207"/>
      <c r="J14" s="210"/>
      <c r="K14" s="6">
        <v>7</v>
      </c>
      <c r="L14" s="6" t="s">
        <v>28</v>
      </c>
      <c r="M14" s="207"/>
      <c r="N14" s="210"/>
      <c r="O14" s="6">
        <v>7</v>
      </c>
      <c r="P14" s="6" t="s">
        <v>29</v>
      </c>
      <c r="Q14" s="207"/>
    </row>
    <row r="15" spans="1:17" ht="15.95" customHeight="1">
      <c r="A15" s="210"/>
      <c r="B15" s="6">
        <v>8</v>
      </c>
      <c r="C15" s="6" t="s">
        <v>30</v>
      </c>
      <c r="D15" s="207"/>
      <c r="E15" s="210"/>
      <c r="F15" s="6">
        <v>8</v>
      </c>
      <c r="G15" s="6" t="s">
        <v>31</v>
      </c>
      <c r="H15" s="207"/>
      <c r="J15" s="210"/>
      <c r="K15" s="6">
        <v>8</v>
      </c>
      <c r="L15" s="6" t="s">
        <v>30</v>
      </c>
      <c r="M15" s="207"/>
      <c r="N15" s="210"/>
      <c r="O15" s="6">
        <v>8</v>
      </c>
      <c r="P15" s="6" t="s">
        <v>31</v>
      </c>
      <c r="Q15" s="207"/>
    </row>
    <row r="16" spans="1:17" ht="15.95" customHeight="1">
      <c r="A16" s="210"/>
      <c r="B16" s="6">
        <v>9</v>
      </c>
      <c r="C16" s="7" t="s">
        <v>32</v>
      </c>
      <c r="D16" s="208"/>
      <c r="E16" s="210"/>
      <c r="F16" s="6">
        <v>9</v>
      </c>
      <c r="G16" s="7" t="s">
        <v>33</v>
      </c>
      <c r="H16" s="208"/>
      <c r="J16" s="210"/>
      <c r="K16" s="6">
        <v>9</v>
      </c>
      <c r="L16" s="7" t="s">
        <v>32</v>
      </c>
      <c r="M16" s="208"/>
      <c r="N16" s="210"/>
      <c r="O16" s="6">
        <v>9</v>
      </c>
      <c r="P16" s="7" t="s">
        <v>33</v>
      </c>
      <c r="Q16" s="208"/>
    </row>
    <row r="17" spans="1:17" ht="15.95" customHeight="1">
      <c r="A17" s="210"/>
      <c r="B17" s="6">
        <v>10</v>
      </c>
      <c r="C17" s="6" t="s">
        <v>34</v>
      </c>
      <c r="D17" s="206" t="s">
        <v>35</v>
      </c>
      <c r="E17" s="210"/>
      <c r="F17" s="6">
        <v>10</v>
      </c>
      <c r="G17" s="6" t="s">
        <v>36</v>
      </c>
      <c r="H17" s="206" t="s">
        <v>37</v>
      </c>
      <c r="J17" s="210"/>
      <c r="K17" s="6">
        <v>10</v>
      </c>
      <c r="L17" s="6" t="s">
        <v>34</v>
      </c>
      <c r="M17" s="206" t="s">
        <v>189</v>
      </c>
      <c r="N17" s="210"/>
      <c r="O17" s="6">
        <v>10</v>
      </c>
      <c r="P17" s="6" t="s">
        <v>36</v>
      </c>
      <c r="Q17" s="206" t="s">
        <v>190</v>
      </c>
    </row>
    <row r="18" spans="1:17" ht="15.95" customHeight="1">
      <c r="A18" s="210"/>
      <c r="B18" s="6">
        <v>11</v>
      </c>
      <c r="C18" s="6" t="s">
        <v>38</v>
      </c>
      <c r="D18" s="207"/>
      <c r="E18" s="210"/>
      <c r="F18" s="6">
        <v>11</v>
      </c>
      <c r="G18" s="6" t="s">
        <v>39</v>
      </c>
      <c r="H18" s="207"/>
      <c r="J18" s="210"/>
      <c r="K18" s="6">
        <v>11</v>
      </c>
      <c r="L18" s="6" t="s">
        <v>38</v>
      </c>
      <c r="M18" s="207"/>
      <c r="N18" s="210"/>
      <c r="O18" s="6">
        <v>11</v>
      </c>
      <c r="P18" s="6" t="s">
        <v>39</v>
      </c>
      <c r="Q18" s="207"/>
    </row>
    <row r="19" spans="1:17" ht="15.95" customHeight="1">
      <c r="A19" s="211"/>
      <c r="B19" s="8">
        <v>12</v>
      </c>
      <c r="C19" s="8" t="s">
        <v>40</v>
      </c>
      <c r="D19" s="207"/>
      <c r="E19" s="211"/>
      <c r="F19" s="8">
        <v>12</v>
      </c>
      <c r="G19" s="8" t="s">
        <v>41</v>
      </c>
      <c r="H19" s="207"/>
      <c r="J19" s="211"/>
      <c r="K19" s="8">
        <v>12</v>
      </c>
      <c r="L19" s="8" t="s">
        <v>40</v>
      </c>
      <c r="M19" s="207"/>
      <c r="N19" s="211"/>
      <c r="O19" s="8">
        <v>12</v>
      </c>
      <c r="P19" s="8" t="s">
        <v>41</v>
      </c>
      <c r="Q19" s="207"/>
    </row>
    <row r="20" spans="1:17" ht="15.95" customHeight="1">
      <c r="A20" s="209" t="s">
        <v>42</v>
      </c>
      <c r="B20" s="5">
        <v>1</v>
      </c>
      <c r="C20" s="5" t="s">
        <v>43</v>
      </c>
      <c r="D20" s="207"/>
      <c r="E20" s="209" t="s">
        <v>44</v>
      </c>
      <c r="F20" s="5">
        <v>1</v>
      </c>
      <c r="G20" s="5" t="s">
        <v>45</v>
      </c>
      <c r="H20" s="207"/>
      <c r="J20" s="209" t="s">
        <v>110</v>
      </c>
      <c r="K20" s="5">
        <v>1</v>
      </c>
      <c r="L20" s="5" t="s">
        <v>43</v>
      </c>
      <c r="M20" s="207"/>
      <c r="N20" s="209" t="s">
        <v>99</v>
      </c>
      <c r="O20" s="5">
        <v>1</v>
      </c>
      <c r="P20" s="5" t="s">
        <v>45</v>
      </c>
      <c r="Q20" s="207"/>
    </row>
    <row r="21" spans="1:17" ht="15.95" customHeight="1">
      <c r="A21" s="210"/>
      <c r="B21" s="6">
        <v>2</v>
      </c>
      <c r="C21" s="6" t="s">
        <v>46</v>
      </c>
      <c r="D21" s="207"/>
      <c r="E21" s="210"/>
      <c r="F21" s="6">
        <v>2</v>
      </c>
      <c r="G21" s="6" t="s">
        <v>47</v>
      </c>
      <c r="H21" s="207"/>
      <c r="J21" s="210"/>
      <c r="K21" s="6">
        <v>2</v>
      </c>
      <c r="L21" s="6" t="s">
        <v>46</v>
      </c>
      <c r="M21" s="207"/>
      <c r="N21" s="210"/>
      <c r="O21" s="6">
        <v>2</v>
      </c>
      <c r="P21" s="6" t="s">
        <v>47</v>
      </c>
      <c r="Q21" s="207"/>
    </row>
    <row r="22" spans="1:17" ht="15.95" customHeight="1">
      <c r="A22" s="210"/>
      <c r="B22" s="6">
        <v>3</v>
      </c>
      <c r="C22" s="6" t="s">
        <v>48</v>
      </c>
      <c r="D22" s="207"/>
      <c r="E22" s="210"/>
      <c r="F22" s="6">
        <v>3</v>
      </c>
      <c r="G22" s="6" t="s">
        <v>49</v>
      </c>
      <c r="H22" s="207"/>
      <c r="J22" s="210"/>
      <c r="K22" s="6">
        <v>3</v>
      </c>
      <c r="L22" s="6" t="s">
        <v>48</v>
      </c>
      <c r="M22" s="207"/>
      <c r="N22" s="210"/>
      <c r="O22" s="6">
        <v>3</v>
      </c>
      <c r="P22" s="6" t="s">
        <v>49</v>
      </c>
      <c r="Q22" s="207"/>
    </row>
    <row r="23" spans="1:17" ht="15.95" customHeight="1">
      <c r="A23" s="210"/>
      <c r="B23" s="6">
        <v>4</v>
      </c>
      <c r="C23" s="6" t="s">
        <v>50</v>
      </c>
      <c r="D23" s="207"/>
      <c r="E23" s="210"/>
      <c r="F23" s="6">
        <v>4</v>
      </c>
      <c r="G23" s="6" t="s">
        <v>51</v>
      </c>
      <c r="H23" s="207"/>
      <c r="J23" s="210"/>
      <c r="K23" s="6">
        <v>4</v>
      </c>
      <c r="L23" s="6" t="s">
        <v>50</v>
      </c>
      <c r="M23" s="207"/>
      <c r="N23" s="210"/>
      <c r="O23" s="6">
        <v>4</v>
      </c>
      <c r="P23" s="6" t="s">
        <v>51</v>
      </c>
      <c r="Q23" s="207"/>
    </row>
    <row r="24" spans="1:17" ht="15.95" customHeight="1">
      <c r="A24" s="210"/>
      <c r="B24" s="6">
        <v>5</v>
      </c>
      <c r="C24" s="6" t="s">
        <v>52</v>
      </c>
      <c r="D24" s="207"/>
      <c r="E24" s="210"/>
      <c r="F24" s="6">
        <v>5</v>
      </c>
      <c r="G24" s="6" t="s">
        <v>53</v>
      </c>
      <c r="H24" s="207"/>
      <c r="J24" s="210"/>
      <c r="K24" s="6">
        <v>5</v>
      </c>
      <c r="L24" s="6" t="s">
        <v>52</v>
      </c>
      <c r="M24" s="207"/>
      <c r="N24" s="210"/>
      <c r="O24" s="6">
        <v>5</v>
      </c>
      <c r="P24" s="6" t="s">
        <v>53</v>
      </c>
      <c r="Q24" s="207"/>
    </row>
    <row r="25" spans="1:17" ht="15.95" customHeight="1">
      <c r="A25" s="210"/>
      <c r="B25" s="6">
        <v>6</v>
      </c>
      <c r="C25" s="7" t="s">
        <v>54</v>
      </c>
      <c r="D25" s="208"/>
      <c r="E25" s="210"/>
      <c r="F25" s="6">
        <v>6</v>
      </c>
      <c r="G25" s="7" t="s">
        <v>55</v>
      </c>
      <c r="H25" s="208"/>
      <c r="J25" s="210"/>
      <c r="K25" s="6">
        <v>6</v>
      </c>
      <c r="L25" s="7" t="s">
        <v>54</v>
      </c>
      <c r="M25" s="208"/>
      <c r="N25" s="210"/>
      <c r="O25" s="6">
        <v>6</v>
      </c>
      <c r="P25" s="7" t="s">
        <v>55</v>
      </c>
      <c r="Q25" s="208"/>
    </row>
    <row r="26" spans="1:17" ht="15.95" customHeight="1">
      <c r="A26" s="210"/>
      <c r="B26" s="6">
        <v>7</v>
      </c>
      <c r="C26" s="6" t="s">
        <v>56</v>
      </c>
      <c r="D26" s="206" t="s">
        <v>57</v>
      </c>
      <c r="E26" s="210"/>
      <c r="F26" s="6">
        <v>7</v>
      </c>
      <c r="G26" s="6" t="s">
        <v>58</v>
      </c>
      <c r="H26" s="206" t="s">
        <v>59</v>
      </c>
      <c r="J26" s="210"/>
      <c r="K26" s="6">
        <v>7</v>
      </c>
      <c r="L26" s="6" t="s">
        <v>56</v>
      </c>
      <c r="M26" s="206" t="s">
        <v>191</v>
      </c>
      <c r="N26" s="210"/>
      <c r="O26" s="6">
        <v>7</v>
      </c>
      <c r="P26" s="6" t="s">
        <v>58</v>
      </c>
      <c r="Q26" s="206" t="s">
        <v>192</v>
      </c>
    </row>
    <row r="27" spans="1:17" ht="15.95" customHeight="1">
      <c r="A27" s="210"/>
      <c r="B27" s="6">
        <v>8</v>
      </c>
      <c r="C27" s="6" t="s">
        <v>60</v>
      </c>
      <c r="D27" s="207"/>
      <c r="E27" s="210"/>
      <c r="F27" s="6">
        <v>8</v>
      </c>
      <c r="G27" s="6" t="s">
        <v>61</v>
      </c>
      <c r="H27" s="207"/>
      <c r="J27" s="210"/>
      <c r="K27" s="6">
        <v>8</v>
      </c>
      <c r="L27" s="6" t="s">
        <v>60</v>
      </c>
      <c r="M27" s="207"/>
      <c r="N27" s="210"/>
      <c r="O27" s="6">
        <v>8</v>
      </c>
      <c r="P27" s="6" t="s">
        <v>61</v>
      </c>
      <c r="Q27" s="207"/>
    </row>
    <row r="28" spans="1:17" ht="15.95" customHeight="1">
      <c r="A28" s="210"/>
      <c r="B28" s="6">
        <v>9</v>
      </c>
      <c r="C28" s="9" t="s">
        <v>62</v>
      </c>
      <c r="D28" s="207"/>
      <c r="E28" s="210"/>
      <c r="F28" s="6">
        <v>9</v>
      </c>
      <c r="G28" s="10" t="s">
        <v>63</v>
      </c>
      <c r="H28" s="207"/>
      <c r="J28" s="210"/>
      <c r="K28" s="6">
        <v>9</v>
      </c>
      <c r="L28" s="9" t="s">
        <v>62</v>
      </c>
      <c r="M28" s="207"/>
      <c r="N28" s="210"/>
      <c r="O28" s="6">
        <v>9</v>
      </c>
      <c r="P28" s="10" t="s">
        <v>63</v>
      </c>
      <c r="Q28" s="207"/>
    </row>
    <row r="29" spans="1:17" ht="15.95" customHeight="1">
      <c r="A29" s="210"/>
      <c r="B29" s="6">
        <v>10</v>
      </c>
      <c r="C29" s="6" t="s">
        <v>64</v>
      </c>
      <c r="D29" s="207"/>
      <c r="E29" s="210"/>
      <c r="F29" s="6">
        <v>10</v>
      </c>
      <c r="G29" s="6" t="s">
        <v>65</v>
      </c>
      <c r="H29" s="207"/>
      <c r="J29" s="210"/>
      <c r="K29" s="6">
        <v>10</v>
      </c>
      <c r="L29" s="6" t="s">
        <v>64</v>
      </c>
      <c r="M29" s="207"/>
      <c r="N29" s="210"/>
      <c r="O29" s="6">
        <v>10</v>
      </c>
      <c r="P29" s="6" t="s">
        <v>65</v>
      </c>
      <c r="Q29" s="207"/>
    </row>
    <row r="30" spans="1:17" ht="15.95" customHeight="1">
      <c r="A30" s="210"/>
      <c r="B30" s="6">
        <v>11</v>
      </c>
      <c r="C30" s="6" t="s">
        <v>66</v>
      </c>
      <c r="D30" s="207"/>
      <c r="E30" s="210"/>
      <c r="F30" s="6">
        <v>11</v>
      </c>
      <c r="G30" s="6" t="s">
        <v>67</v>
      </c>
      <c r="H30" s="207"/>
      <c r="J30" s="210"/>
      <c r="K30" s="6">
        <v>11</v>
      </c>
      <c r="L30" s="6" t="s">
        <v>66</v>
      </c>
      <c r="M30" s="207"/>
      <c r="N30" s="210"/>
      <c r="O30" s="6">
        <v>11</v>
      </c>
      <c r="P30" s="6" t="s">
        <v>67</v>
      </c>
      <c r="Q30" s="207"/>
    </row>
    <row r="31" spans="1:17" ht="15.95" customHeight="1">
      <c r="A31" s="211"/>
      <c r="B31" s="8">
        <v>12</v>
      </c>
      <c r="C31" s="8" t="s">
        <v>68</v>
      </c>
      <c r="D31" s="207"/>
      <c r="E31" s="211"/>
      <c r="F31" s="8">
        <v>12</v>
      </c>
      <c r="G31" s="8" t="s">
        <v>69</v>
      </c>
      <c r="H31" s="207"/>
      <c r="J31" s="211"/>
      <c r="K31" s="8">
        <v>12</v>
      </c>
      <c r="L31" s="8" t="s">
        <v>68</v>
      </c>
      <c r="M31" s="207"/>
      <c r="N31" s="211"/>
      <c r="O31" s="8">
        <v>12</v>
      </c>
      <c r="P31" s="8" t="s">
        <v>69</v>
      </c>
      <c r="Q31" s="207"/>
    </row>
    <row r="32" spans="1:17" ht="15.95" customHeight="1">
      <c r="A32" s="209" t="s">
        <v>70</v>
      </c>
      <c r="B32" s="5">
        <v>1</v>
      </c>
      <c r="C32" s="5" t="s">
        <v>71</v>
      </c>
      <c r="D32" s="207"/>
      <c r="E32" s="209" t="s">
        <v>72</v>
      </c>
      <c r="F32" s="5" t="s">
        <v>73</v>
      </c>
      <c r="G32" s="5" t="s">
        <v>74</v>
      </c>
      <c r="H32" s="207"/>
      <c r="J32" s="209" t="s">
        <v>126</v>
      </c>
      <c r="K32" s="5">
        <v>1</v>
      </c>
      <c r="L32" s="5" t="s">
        <v>71</v>
      </c>
      <c r="M32" s="207"/>
      <c r="N32" s="209" t="s">
        <v>111</v>
      </c>
      <c r="O32" s="5" t="s">
        <v>73</v>
      </c>
      <c r="P32" s="5" t="s">
        <v>74</v>
      </c>
      <c r="Q32" s="207"/>
    </row>
    <row r="33" spans="1:17" ht="15.95" customHeight="1">
      <c r="A33" s="210"/>
      <c r="B33" s="6">
        <v>2</v>
      </c>
      <c r="C33" s="6" t="s">
        <v>75</v>
      </c>
      <c r="D33" s="207"/>
      <c r="E33" s="210"/>
      <c r="F33" s="6" t="s">
        <v>76</v>
      </c>
      <c r="G33" s="6" t="s">
        <v>77</v>
      </c>
      <c r="H33" s="207"/>
      <c r="J33" s="210"/>
      <c r="K33" s="6">
        <v>2</v>
      </c>
      <c r="L33" s="6" t="s">
        <v>75</v>
      </c>
      <c r="M33" s="207"/>
      <c r="N33" s="210"/>
      <c r="O33" s="6" t="s">
        <v>76</v>
      </c>
      <c r="P33" s="6" t="s">
        <v>77</v>
      </c>
      <c r="Q33" s="207"/>
    </row>
    <row r="34" spans="1:17" ht="15.95" customHeight="1">
      <c r="A34" s="210"/>
      <c r="B34" s="6">
        <v>3</v>
      </c>
      <c r="C34" s="7" t="s">
        <v>78</v>
      </c>
      <c r="D34" s="208"/>
      <c r="E34" s="211"/>
      <c r="F34" s="8" t="s">
        <v>79</v>
      </c>
      <c r="G34" s="11" t="s">
        <v>80</v>
      </c>
      <c r="H34" s="208"/>
      <c r="J34" s="210"/>
      <c r="K34" s="6">
        <v>3</v>
      </c>
      <c r="L34" s="7" t="s">
        <v>78</v>
      </c>
      <c r="M34" s="208"/>
      <c r="N34" s="211"/>
      <c r="O34" s="8" t="s">
        <v>79</v>
      </c>
      <c r="P34" s="11" t="s">
        <v>80</v>
      </c>
      <c r="Q34" s="208"/>
    </row>
    <row r="35" spans="1:17" ht="15.95" customHeight="1">
      <c r="A35" s="210"/>
      <c r="B35" s="6">
        <v>4</v>
      </c>
      <c r="C35" s="6" t="s">
        <v>81</v>
      </c>
      <c r="D35" s="206" t="s">
        <v>82</v>
      </c>
      <c r="E35" s="212" t="s">
        <v>83</v>
      </c>
      <c r="F35" s="213"/>
      <c r="G35" s="214"/>
      <c r="H35" s="12" t="s">
        <v>84</v>
      </c>
      <c r="J35" s="210"/>
      <c r="K35" s="6">
        <v>4</v>
      </c>
      <c r="L35" s="6" t="s">
        <v>81</v>
      </c>
      <c r="M35" s="206" t="s">
        <v>116</v>
      </c>
      <c r="N35" s="212" t="s">
        <v>193</v>
      </c>
      <c r="O35" s="213"/>
      <c r="P35" s="214"/>
      <c r="Q35" s="12" t="s">
        <v>150</v>
      </c>
    </row>
    <row r="36" spans="1:17" ht="15.95" customHeight="1">
      <c r="A36" s="210"/>
      <c r="B36" s="6">
        <v>5</v>
      </c>
      <c r="C36" s="6" t="s">
        <v>85</v>
      </c>
      <c r="D36" s="207"/>
      <c r="J36" s="210"/>
      <c r="K36" s="6">
        <v>5</v>
      </c>
      <c r="L36" s="6" t="s">
        <v>85</v>
      </c>
      <c r="M36" s="207"/>
    </row>
    <row r="37" spans="1:17" ht="15.95" customHeight="1">
      <c r="A37" s="210"/>
      <c r="B37" s="6">
        <v>6</v>
      </c>
      <c r="C37" s="6" t="s">
        <v>86</v>
      </c>
      <c r="D37" s="207"/>
      <c r="J37" s="210"/>
      <c r="K37" s="6">
        <v>6</v>
      </c>
      <c r="L37" s="6" t="s">
        <v>86</v>
      </c>
      <c r="M37" s="207"/>
      <c r="N37" s="19"/>
      <c r="O37" s="20"/>
      <c r="P37" s="20"/>
      <c r="Q37" s="20"/>
    </row>
    <row r="38" spans="1:17" ht="15.95" customHeight="1">
      <c r="A38" s="210"/>
      <c r="B38" s="6">
        <v>7</v>
      </c>
      <c r="C38" s="6" t="s">
        <v>87</v>
      </c>
      <c r="D38" s="207"/>
      <c r="J38" s="210"/>
      <c r="K38" s="6">
        <v>7</v>
      </c>
      <c r="L38" s="6" t="s">
        <v>87</v>
      </c>
      <c r="M38" s="207"/>
      <c r="N38" s="19"/>
      <c r="O38" s="20"/>
      <c r="P38" s="20"/>
      <c r="Q38" s="20"/>
    </row>
    <row r="39" spans="1:17" ht="15.95" customHeight="1">
      <c r="A39" s="210"/>
      <c r="B39" s="6">
        <v>8</v>
      </c>
      <c r="C39" s="6" t="s">
        <v>88</v>
      </c>
      <c r="D39" s="207"/>
      <c r="J39" s="210"/>
      <c r="K39" s="6">
        <v>8</v>
      </c>
      <c r="L39" s="6" t="s">
        <v>88</v>
      </c>
      <c r="M39" s="207"/>
      <c r="N39" s="19"/>
      <c r="O39" s="20"/>
      <c r="P39" s="20"/>
      <c r="Q39" s="20"/>
    </row>
    <row r="40" spans="1:17" ht="15.95" customHeight="1">
      <c r="A40" s="210"/>
      <c r="B40" s="6">
        <v>9</v>
      </c>
      <c r="C40" s="9" t="s">
        <v>89</v>
      </c>
      <c r="D40" s="207"/>
      <c r="J40" s="210"/>
      <c r="K40" s="6">
        <v>9</v>
      </c>
      <c r="L40" s="9" t="s">
        <v>89</v>
      </c>
      <c r="M40" s="207"/>
      <c r="N40" s="19"/>
      <c r="O40" s="20"/>
      <c r="P40" s="20"/>
      <c r="Q40" s="20"/>
    </row>
    <row r="41" spans="1:17" ht="15.95" customHeight="1">
      <c r="A41" s="210"/>
      <c r="B41" s="6">
        <v>10</v>
      </c>
      <c r="C41" s="6" t="s">
        <v>90</v>
      </c>
      <c r="D41" s="207"/>
      <c r="J41" s="210"/>
      <c r="K41" s="6">
        <v>10</v>
      </c>
      <c r="L41" s="6" t="s">
        <v>90</v>
      </c>
      <c r="M41" s="207"/>
      <c r="N41" s="19"/>
      <c r="O41" s="20"/>
      <c r="P41" s="20"/>
      <c r="Q41" s="20"/>
    </row>
    <row r="42" spans="1:17" ht="15.95" customHeight="1">
      <c r="A42" s="210"/>
      <c r="B42" s="6">
        <v>11</v>
      </c>
      <c r="C42" s="6" t="s">
        <v>91</v>
      </c>
      <c r="D42" s="207"/>
      <c r="J42" s="210"/>
      <c r="K42" s="6">
        <v>11</v>
      </c>
      <c r="L42" s="6" t="s">
        <v>91</v>
      </c>
      <c r="M42" s="207"/>
      <c r="N42" s="19"/>
      <c r="O42" s="20"/>
      <c r="P42" s="20"/>
      <c r="Q42" s="20"/>
    </row>
    <row r="43" spans="1:17" ht="15.95" customHeight="1">
      <c r="A43" s="211"/>
      <c r="B43" s="8">
        <v>12</v>
      </c>
      <c r="C43" s="11" t="s">
        <v>92</v>
      </c>
      <c r="D43" s="208"/>
      <c r="J43" s="211"/>
      <c r="K43" s="8">
        <v>12</v>
      </c>
      <c r="L43" s="11" t="s">
        <v>92</v>
      </c>
      <c r="M43" s="208"/>
      <c r="N43" s="19"/>
      <c r="O43" s="20"/>
      <c r="P43" s="20"/>
      <c r="Q43" s="20"/>
    </row>
    <row r="44" spans="1:17" ht="15.75" customHeight="1">
      <c r="A44" s="13"/>
      <c r="B44" s="13"/>
      <c r="C44" s="13"/>
      <c r="D44" s="13"/>
    </row>
    <row r="45" spans="1:17">
      <c r="A45" s="13"/>
      <c r="B45" s="13"/>
      <c r="C45" s="13"/>
      <c r="D45" s="13"/>
    </row>
    <row r="46" spans="1:17">
      <c r="A46" s="13"/>
      <c r="B46" s="13"/>
      <c r="C46" s="13"/>
      <c r="D46" s="13"/>
    </row>
    <row r="47" spans="1:17">
      <c r="A47" s="13"/>
      <c r="B47" s="13"/>
      <c r="C47" s="13"/>
      <c r="D47" s="13"/>
    </row>
    <row r="48" spans="1:17">
      <c r="A48" s="13"/>
      <c r="B48" s="13"/>
      <c r="C48" s="13"/>
      <c r="D48" s="13"/>
    </row>
    <row r="49" s="13" customFormat="1"/>
    <row r="50" s="13" customFormat="1"/>
    <row r="51" s="13" customFormat="1"/>
    <row r="52" s="13" customFormat="1"/>
    <row r="53" s="13" customFormat="1" ht="15.75" customHeigh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 ht="15.75" customHeight="1"/>
    <row r="63" s="13" customFormat="1"/>
    <row r="64" s="13" customFormat="1"/>
    <row r="65" spans="1:4">
      <c r="A65" s="13"/>
      <c r="B65" s="13"/>
      <c r="C65" s="13"/>
      <c r="D65" s="13"/>
    </row>
    <row r="66" spans="1:4">
      <c r="A66" s="13"/>
      <c r="B66" s="13"/>
      <c r="C66" s="13"/>
      <c r="D66" s="13"/>
    </row>
    <row r="67" spans="1:4">
      <c r="A67" s="13"/>
      <c r="B67" s="13"/>
      <c r="C67" s="13"/>
      <c r="D67" s="13"/>
    </row>
    <row r="68" spans="1:4">
      <c r="A68" s="13"/>
      <c r="B68" s="13"/>
      <c r="C68" s="13"/>
      <c r="D68" s="13"/>
    </row>
    <row r="69" spans="1:4">
      <c r="A69" s="13"/>
      <c r="B69" s="13"/>
      <c r="C69" s="13"/>
      <c r="D69" s="13"/>
    </row>
    <row r="70" spans="1:4">
      <c r="A70" s="13"/>
      <c r="B70" s="13"/>
      <c r="C70" s="13"/>
      <c r="D70" s="13"/>
    </row>
    <row r="71" spans="1:4" ht="31.5" customHeight="1">
      <c r="A71" s="13"/>
      <c r="B71" s="13"/>
      <c r="C71" s="13"/>
      <c r="D71" s="13"/>
    </row>
    <row r="72" spans="1:4" ht="19.5" customHeight="1">
      <c r="A72" s="205"/>
      <c r="B72" s="205"/>
      <c r="C72" s="205"/>
      <c r="D72" s="205"/>
    </row>
    <row r="73" spans="1:4" ht="18" customHeight="1">
      <c r="A73" s="13"/>
      <c r="B73" s="13"/>
      <c r="C73" s="13"/>
      <c r="D73" s="13"/>
    </row>
    <row r="74" spans="1:4">
      <c r="A74" s="13"/>
      <c r="B74" s="13"/>
      <c r="C74" s="13"/>
      <c r="D74" s="13"/>
    </row>
    <row r="75" spans="1:4">
      <c r="A75" s="13"/>
      <c r="B75" s="13"/>
      <c r="C75" s="13"/>
      <c r="D75" s="13"/>
    </row>
    <row r="76" spans="1:4" ht="13.35" customHeight="1">
      <c r="A76" s="13"/>
      <c r="B76" s="13"/>
      <c r="C76" s="13"/>
      <c r="D76" s="13"/>
    </row>
    <row r="77" spans="1:4" ht="13.35" customHeight="1">
      <c r="A77" s="13"/>
      <c r="B77" s="13"/>
      <c r="C77" s="13"/>
      <c r="D77" s="13"/>
    </row>
    <row r="78" spans="1:4" ht="13.35" customHeight="1">
      <c r="A78" s="13"/>
      <c r="B78" s="13"/>
      <c r="C78" s="13"/>
      <c r="D78" s="13"/>
    </row>
    <row r="79" spans="1:4" ht="13.35" customHeight="1">
      <c r="A79" s="13"/>
      <c r="B79" s="13"/>
      <c r="C79" s="13"/>
      <c r="D79" s="13"/>
    </row>
    <row r="80" spans="1:4" ht="13.35" customHeight="1">
      <c r="A80" s="13"/>
      <c r="B80" s="13"/>
      <c r="C80" s="13"/>
      <c r="D80" s="13"/>
    </row>
    <row r="81" s="13" customFormat="1" ht="13.35" customHeight="1"/>
    <row r="82" s="13" customFormat="1" ht="13.35" customHeight="1"/>
    <row r="83" s="13" customFormat="1" ht="13.35" customHeight="1"/>
    <row r="84" s="13" customFormat="1" ht="13.35" customHeight="1"/>
    <row r="85" s="13" customFormat="1" ht="13.35" customHeight="1"/>
    <row r="86" s="13" customFormat="1" ht="13.35" customHeight="1"/>
    <row r="87" s="13" customFormat="1" ht="13.35" customHeight="1"/>
    <row r="88" s="13" customFormat="1" ht="13.35" customHeight="1"/>
    <row r="89" s="13" customFormat="1" ht="13.35" customHeight="1"/>
    <row r="90" s="13" customFormat="1" ht="13.35" customHeight="1"/>
    <row r="91" s="13" customFormat="1" ht="13.35" customHeight="1"/>
    <row r="92" s="13" customFormat="1" ht="13.35" customHeight="1"/>
    <row r="93" s="13" customFormat="1" ht="13.35" customHeight="1"/>
    <row r="94" s="13" customFormat="1" ht="13.35" customHeight="1"/>
    <row r="95" s="13" customFormat="1" ht="13.35" customHeight="1"/>
    <row r="96" s="13" customFormat="1" ht="13.35" customHeight="1"/>
    <row r="97" s="13" customFormat="1" ht="13.35" customHeight="1"/>
    <row r="98" s="13" customFormat="1" ht="13.35" customHeight="1"/>
    <row r="99" s="13" customFormat="1" ht="13.35" customHeight="1"/>
    <row r="100" s="13" customFormat="1" ht="13.35" customHeight="1"/>
    <row r="101" s="13" customFormat="1" ht="13.35" customHeight="1"/>
    <row r="102" s="13" customFormat="1" ht="13.35" customHeight="1"/>
    <row r="103" s="13" customFormat="1" ht="13.35" customHeight="1"/>
    <row r="104" s="13" customFormat="1" ht="13.35" customHeight="1"/>
    <row r="105" s="13" customFormat="1" ht="13.35" customHeight="1"/>
    <row r="106" s="13" customFormat="1" ht="13.35" customHeight="1"/>
    <row r="107" s="13" customFormat="1" ht="13.35" customHeight="1"/>
    <row r="108" s="13" customFormat="1" ht="13.35" customHeight="1"/>
    <row r="109" s="13" customFormat="1" ht="13.35" customHeight="1"/>
    <row r="110" s="13" customFormat="1" ht="13.35" customHeight="1"/>
    <row r="111" s="13" customFormat="1" ht="13.35" customHeight="1"/>
    <row r="112" s="13" customFormat="1" ht="13.35" customHeight="1"/>
    <row r="113" s="13" customFormat="1" ht="13.35" customHeight="1"/>
    <row r="114" s="13" customFormat="1" ht="13.35" customHeight="1"/>
    <row r="115" s="13" customFormat="1" ht="13.35" customHeight="1"/>
    <row r="116" s="13" customFormat="1" ht="13.35" customHeight="1"/>
    <row r="117" s="13" customFormat="1" ht="13.35" customHeight="1"/>
    <row r="118" s="13" customFormat="1" ht="13.35" customHeight="1"/>
    <row r="119" s="13" customFormat="1" ht="13.35" customHeight="1"/>
    <row r="120" s="13" customFormat="1" ht="13.35" customHeight="1"/>
    <row r="121" s="13" customFormat="1" ht="13.35" customHeight="1"/>
    <row r="122" s="13" customFormat="1" ht="13.35" customHeight="1"/>
    <row r="123" s="13" customFormat="1" ht="13.35" customHeight="1"/>
    <row r="124" s="13" customFormat="1" ht="13.35" customHeight="1"/>
    <row r="125" s="13" customFormat="1" ht="13.35" customHeight="1"/>
    <row r="126" s="13" customFormat="1" ht="13.35" customHeight="1"/>
    <row r="127" s="13" customFormat="1" ht="13.35" customHeight="1"/>
    <row r="128" s="13" customFormat="1" ht="13.35" customHeight="1"/>
    <row r="129" s="13" customFormat="1" ht="13.35" customHeight="1"/>
    <row r="130" s="13" customFormat="1" ht="13.35" customHeight="1"/>
    <row r="131" s="13" customFormat="1" ht="13.35" customHeight="1"/>
    <row r="132" s="13" customFormat="1" ht="13.35" customHeight="1"/>
    <row r="133" s="13" customFormat="1" ht="13.35" customHeight="1"/>
    <row r="134" s="13" customFormat="1" ht="13.35" customHeight="1"/>
    <row r="135" s="13" customFormat="1" ht="13.35" customHeight="1"/>
    <row r="136" s="13" customFormat="1" ht="13.35" customHeight="1"/>
    <row r="137" s="13" customFormat="1" ht="13.35" customHeight="1"/>
    <row r="138" s="13" customFormat="1" ht="13.35" customHeight="1"/>
    <row r="139" s="13" customFormat="1" ht="13.35" customHeight="1"/>
    <row r="140" s="13" customFormat="1" ht="13.35" customHeight="1"/>
    <row r="141" s="13" customFormat="1" ht="13.35" customHeight="1"/>
    <row r="142" s="13" customFormat="1" ht="13.35" customHeight="1"/>
    <row r="143" s="13" customFormat="1" ht="13.35" customHeight="1"/>
    <row r="144" s="13" customFormat="1" ht="13.35" customHeight="1"/>
    <row r="145" s="13" customFormat="1" ht="13.35" customHeight="1"/>
    <row r="146" s="13" customFormat="1" ht="13.35" customHeight="1"/>
    <row r="147" s="13" customFormat="1" ht="13.35" customHeight="1"/>
    <row r="148" s="13" customFormat="1" ht="13.35" customHeight="1"/>
    <row r="149" s="13" customFormat="1" ht="13.35" customHeight="1"/>
    <row r="150" s="13" customFormat="1" ht="13.35" customHeight="1"/>
    <row r="151" s="13" customFormat="1" ht="13.35" customHeight="1"/>
    <row r="152" s="13" customFormat="1" ht="13.35" customHeight="1"/>
    <row r="153" s="13" customFormat="1" ht="13.35" customHeight="1"/>
    <row r="154" s="13" customFormat="1" ht="13.35" customHeight="1"/>
    <row r="155" s="13" customFormat="1" ht="13.35" customHeight="1"/>
    <row r="156" s="13" customFormat="1" ht="13.35" customHeight="1"/>
    <row r="157" s="13" customFormat="1" ht="13.35" customHeight="1"/>
    <row r="158" s="13" customFormat="1" ht="13.35" customHeight="1"/>
    <row r="159" s="13" customFormat="1" ht="13.35" customHeight="1"/>
    <row r="160" s="13" customFormat="1" ht="13.35" customHeight="1"/>
    <row r="161" s="13" customFormat="1" ht="13.35" customHeight="1"/>
    <row r="162" s="13" customFormat="1" ht="13.35" customHeight="1"/>
    <row r="163" s="13" customFormat="1" ht="13.35" customHeight="1"/>
    <row r="164" s="13" customFormat="1" ht="13.35" customHeight="1"/>
    <row r="165" s="13" customFormat="1" ht="13.35" customHeight="1"/>
    <row r="166" s="13" customFormat="1" ht="13.35" customHeight="1"/>
    <row r="167" s="13" customFormat="1" ht="13.35" customHeight="1"/>
    <row r="168" s="13" customFormat="1" ht="13.35" customHeight="1"/>
    <row r="169" s="13" customFormat="1" ht="13.35" customHeight="1"/>
    <row r="170" s="13" customFormat="1" ht="13.35" customHeight="1"/>
    <row r="171" s="13" customFormat="1" ht="13.35" customHeight="1"/>
    <row r="172" s="13" customFormat="1" ht="13.35" customHeight="1"/>
    <row r="173" s="13" customFormat="1" ht="13.35" customHeight="1"/>
    <row r="174" s="13" customFormat="1" ht="13.35" customHeight="1"/>
    <row r="175" s="13" customFormat="1" ht="13.35" customHeight="1"/>
    <row r="176" s="13" customFormat="1" ht="13.35" customHeight="1"/>
    <row r="177" s="13" customFormat="1" ht="13.35" customHeight="1"/>
    <row r="178" s="13" customFormat="1" ht="13.35" customHeight="1"/>
    <row r="179" s="13" customFormat="1" ht="13.35" customHeight="1"/>
    <row r="180" s="13" customFormat="1" ht="13.35" customHeight="1"/>
    <row r="181" s="13" customFormat="1" ht="13.35" customHeight="1"/>
    <row r="182" s="13" customFormat="1" ht="13.35" customHeight="1"/>
    <row r="183" s="13" customFormat="1" ht="13.35" customHeight="1"/>
    <row r="184" s="13" customFormat="1" ht="13.35" customHeight="1"/>
    <row r="185" s="13" customFormat="1" ht="13.35" customHeight="1"/>
    <row r="186" s="13" customFormat="1" ht="13.35" customHeight="1"/>
    <row r="187" s="13" customFormat="1" ht="13.35" customHeight="1"/>
    <row r="188" s="13" customFormat="1" ht="13.35" customHeight="1"/>
  </sheetData>
  <mergeCells count="43">
    <mergeCell ref="A20:A31"/>
    <mergeCell ref="D26:D34"/>
    <mergeCell ref="A5:H5"/>
    <mergeCell ref="J5:Q5"/>
    <mergeCell ref="E6:F6"/>
    <mergeCell ref="G6:G7"/>
    <mergeCell ref="H6:H7"/>
    <mergeCell ref="J6:K6"/>
    <mergeCell ref="L6:L7"/>
    <mergeCell ref="M6:M7"/>
    <mergeCell ref="N6:O6"/>
    <mergeCell ref="A6:B6"/>
    <mergeCell ref="C6:C7"/>
    <mergeCell ref="D6:D7"/>
    <mergeCell ref="P6:P7"/>
    <mergeCell ref="Q6:Q7"/>
    <mergeCell ref="Q8:Q16"/>
    <mergeCell ref="H17:H25"/>
    <mergeCell ref="M17:M25"/>
    <mergeCell ref="E35:G35"/>
    <mergeCell ref="M35:M43"/>
    <mergeCell ref="N35:P35"/>
    <mergeCell ref="E8:E19"/>
    <mergeCell ref="H8:H16"/>
    <mergeCell ref="J8:J19"/>
    <mergeCell ref="M8:M16"/>
    <mergeCell ref="N8:N19"/>
    <mergeCell ref="A72:D72"/>
    <mergeCell ref="Q17:Q25"/>
    <mergeCell ref="E20:E31"/>
    <mergeCell ref="J20:J31"/>
    <mergeCell ref="N20:N31"/>
    <mergeCell ref="H26:H34"/>
    <mergeCell ref="M26:M34"/>
    <mergeCell ref="Q26:Q34"/>
    <mergeCell ref="E32:E34"/>
    <mergeCell ref="J32:J43"/>
    <mergeCell ref="N32:N34"/>
    <mergeCell ref="A32:A43"/>
    <mergeCell ref="D35:D43"/>
    <mergeCell ref="A8:A19"/>
    <mergeCell ref="D8:D16"/>
    <mergeCell ref="D17:D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2"/>
  <sheetViews>
    <sheetView topLeftCell="A49" workbookViewId="0">
      <selection activeCell="G59" sqref="G59"/>
    </sheetView>
  </sheetViews>
  <sheetFormatPr defaultRowHeight="15"/>
  <cols>
    <col min="1" max="1" width="5.85546875" style="13" bestFit="1" customWidth="1"/>
    <col min="2" max="2" width="6.85546875" style="13" bestFit="1" customWidth="1"/>
    <col min="3" max="3" width="11.5703125" style="13" bestFit="1" customWidth="1"/>
    <col min="4" max="4" width="14.140625" style="13" bestFit="1" customWidth="1"/>
    <col min="5" max="5" width="5.85546875" style="13" bestFit="1" customWidth="1"/>
    <col min="6" max="6" width="6.85546875" style="13" bestFit="1" customWidth="1"/>
    <col min="7" max="7" width="11.5703125" style="13" bestFit="1" customWidth="1"/>
    <col min="8" max="8" width="14.140625" style="13" bestFit="1" customWidth="1"/>
    <col min="9" max="9" width="1.7109375" style="13" customWidth="1"/>
    <col min="10" max="10" width="5.85546875" style="13" bestFit="1" customWidth="1"/>
    <col min="11" max="11" width="6.85546875" style="13" bestFit="1" customWidth="1"/>
    <col min="12" max="12" width="11.5703125" style="13" bestFit="1" customWidth="1"/>
    <col min="13" max="13" width="18.85546875" style="13" bestFit="1" customWidth="1"/>
    <col min="14" max="14" width="5.85546875" style="13" bestFit="1" customWidth="1"/>
    <col min="15" max="15" width="6.85546875" style="13" bestFit="1" customWidth="1"/>
    <col min="16" max="16" width="11.5703125" style="13" bestFit="1" customWidth="1"/>
    <col min="17" max="17" width="18.85546875" style="13" bestFit="1" customWidth="1"/>
    <col min="18" max="256" width="9.140625" style="13"/>
    <col min="257" max="257" width="5.85546875" style="13" bestFit="1" customWidth="1"/>
    <col min="258" max="258" width="6.85546875" style="13" bestFit="1" customWidth="1"/>
    <col min="259" max="259" width="11.5703125" style="13" bestFit="1" customWidth="1"/>
    <col min="260" max="260" width="14.140625" style="13" bestFit="1" customWidth="1"/>
    <col min="261" max="261" width="5.85546875" style="13" bestFit="1" customWidth="1"/>
    <col min="262" max="262" width="6.85546875" style="13" bestFit="1" customWidth="1"/>
    <col min="263" max="263" width="11.5703125" style="13" bestFit="1" customWidth="1"/>
    <col min="264" max="264" width="14.140625" style="13" bestFit="1" customWidth="1"/>
    <col min="265" max="265" width="1.7109375" style="13" customWidth="1"/>
    <col min="266" max="266" width="5.85546875" style="13" bestFit="1" customWidth="1"/>
    <col min="267" max="267" width="6.85546875" style="13" bestFit="1" customWidth="1"/>
    <col min="268" max="268" width="11.5703125" style="13" bestFit="1" customWidth="1"/>
    <col min="269" max="269" width="18.85546875" style="13" bestFit="1" customWidth="1"/>
    <col min="270" max="270" width="5.85546875" style="13" bestFit="1" customWidth="1"/>
    <col min="271" max="271" width="6.85546875" style="13" bestFit="1" customWidth="1"/>
    <col min="272" max="272" width="11.5703125" style="13" bestFit="1" customWidth="1"/>
    <col min="273" max="273" width="18.85546875" style="13" bestFit="1" customWidth="1"/>
    <col min="274" max="512" width="9.140625" style="13"/>
    <col min="513" max="513" width="5.85546875" style="13" bestFit="1" customWidth="1"/>
    <col min="514" max="514" width="6.85546875" style="13" bestFit="1" customWidth="1"/>
    <col min="515" max="515" width="11.5703125" style="13" bestFit="1" customWidth="1"/>
    <col min="516" max="516" width="14.140625" style="13" bestFit="1" customWidth="1"/>
    <col min="517" max="517" width="5.85546875" style="13" bestFit="1" customWidth="1"/>
    <col min="518" max="518" width="6.85546875" style="13" bestFit="1" customWidth="1"/>
    <col min="519" max="519" width="11.5703125" style="13" bestFit="1" customWidth="1"/>
    <col min="520" max="520" width="14.140625" style="13" bestFit="1" customWidth="1"/>
    <col min="521" max="521" width="1.7109375" style="13" customWidth="1"/>
    <col min="522" max="522" width="5.85546875" style="13" bestFit="1" customWidth="1"/>
    <col min="523" max="523" width="6.85546875" style="13" bestFit="1" customWidth="1"/>
    <col min="524" max="524" width="11.5703125" style="13" bestFit="1" customWidth="1"/>
    <col min="525" max="525" width="18.85546875" style="13" bestFit="1" customWidth="1"/>
    <col min="526" max="526" width="5.85546875" style="13" bestFit="1" customWidth="1"/>
    <col min="527" max="527" width="6.85546875" style="13" bestFit="1" customWidth="1"/>
    <col min="528" max="528" width="11.5703125" style="13" bestFit="1" customWidth="1"/>
    <col min="529" max="529" width="18.85546875" style="13" bestFit="1" customWidth="1"/>
    <col min="530" max="768" width="9.140625" style="13"/>
    <col min="769" max="769" width="5.85546875" style="13" bestFit="1" customWidth="1"/>
    <col min="770" max="770" width="6.85546875" style="13" bestFit="1" customWidth="1"/>
    <col min="771" max="771" width="11.5703125" style="13" bestFit="1" customWidth="1"/>
    <col min="772" max="772" width="14.140625" style="13" bestFit="1" customWidth="1"/>
    <col min="773" max="773" width="5.85546875" style="13" bestFit="1" customWidth="1"/>
    <col min="774" max="774" width="6.85546875" style="13" bestFit="1" customWidth="1"/>
    <col min="775" max="775" width="11.5703125" style="13" bestFit="1" customWidth="1"/>
    <col min="776" max="776" width="14.140625" style="13" bestFit="1" customWidth="1"/>
    <col min="777" max="777" width="1.7109375" style="13" customWidth="1"/>
    <col min="778" max="778" width="5.85546875" style="13" bestFit="1" customWidth="1"/>
    <col min="779" max="779" width="6.85546875" style="13" bestFit="1" customWidth="1"/>
    <col min="780" max="780" width="11.5703125" style="13" bestFit="1" customWidth="1"/>
    <col min="781" max="781" width="18.85546875" style="13" bestFit="1" customWidth="1"/>
    <col min="782" max="782" width="5.85546875" style="13" bestFit="1" customWidth="1"/>
    <col min="783" max="783" width="6.85546875" style="13" bestFit="1" customWidth="1"/>
    <col min="784" max="784" width="11.5703125" style="13" bestFit="1" customWidth="1"/>
    <col min="785" max="785" width="18.85546875" style="13" bestFit="1" customWidth="1"/>
    <col min="786" max="1024" width="9.140625" style="13"/>
    <col min="1025" max="1025" width="5.85546875" style="13" bestFit="1" customWidth="1"/>
    <col min="1026" max="1026" width="6.85546875" style="13" bestFit="1" customWidth="1"/>
    <col min="1027" max="1027" width="11.5703125" style="13" bestFit="1" customWidth="1"/>
    <col min="1028" max="1028" width="14.140625" style="13" bestFit="1" customWidth="1"/>
    <col min="1029" max="1029" width="5.85546875" style="13" bestFit="1" customWidth="1"/>
    <col min="1030" max="1030" width="6.85546875" style="13" bestFit="1" customWidth="1"/>
    <col min="1031" max="1031" width="11.5703125" style="13" bestFit="1" customWidth="1"/>
    <col min="1032" max="1032" width="14.140625" style="13" bestFit="1" customWidth="1"/>
    <col min="1033" max="1033" width="1.7109375" style="13" customWidth="1"/>
    <col min="1034" max="1034" width="5.85546875" style="13" bestFit="1" customWidth="1"/>
    <col min="1035" max="1035" width="6.85546875" style="13" bestFit="1" customWidth="1"/>
    <col min="1036" max="1036" width="11.5703125" style="13" bestFit="1" customWidth="1"/>
    <col min="1037" max="1037" width="18.85546875" style="13" bestFit="1" customWidth="1"/>
    <col min="1038" max="1038" width="5.85546875" style="13" bestFit="1" customWidth="1"/>
    <col min="1039" max="1039" width="6.85546875" style="13" bestFit="1" customWidth="1"/>
    <col min="1040" max="1040" width="11.5703125" style="13" bestFit="1" customWidth="1"/>
    <col min="1041" max="1041" width="18.85546875" style="13" bestFit="1" customWidth="1"/>
    <col min="1042" max="1280" width="9.140625" style="13"/>
    <col min="1281" max="1281" width="5.85546875" style="13" bestFit="1" customWidth="1"/>
    <col min="1282" max="1282" width="6.85546875" style="13" bestFit="1" customWidth="1"/>
    <col min="1283" max="1283" width="11.5703125" style="13" bestFit="1" customWidth="1"/>
    <col min="1284" max="1284" width="14.140625" style="13" bestFit="1" customWidth="1"/>
    <col min="1285" max="1285" width="5.85546875" style="13" bestFit="1" customWidth="1"/>
    <col min="1286" max="1286" width="6.85546875" style="13" bestFit="1" customWidth="1"/>
    <col min="1287" max="1287" width="11.5703125" style="13" bestFit="1" customWidth="1"/>
    <col min="1288" max="1288" width="14.140625" style="13" bestFit="1" customWidth="1"/>
    <col min="1289" max="1289" width="1.7109375" style="13" customWidth="1"/>
    <col min="1290" max="1290" width="5.85546875" style="13" bestFit="1" customWidth="1"/>
    <col min="1291" max="1291" width="6.85546875" style="13" bestFit="1" customWidth="1"/>
    <col min="1292" max="1292" width="11.5703125" style="13" bestFit="1" customWidth="1"/>
    <col min="1293" max="1293" width="18.85546875" style="13" bestFit="1" customWidth="1"/>
    <col min="1294" max="1294" width="5.85546875" style="13" bestFit="1" customWidth="1"/>
    <col min="1295" max="1295" width="6.85546875" style="13" bestFit="1" customWidth="1"/>
    <col min="1296" max="1296" width="11.5703125" style="13" bestFit="1" customWidth="1"/>
    <col min="1297" max="1297" width="18.85546875" style="13" bestFit="1" customWidth="1"/>
    <col min="1298" max="1536" width="9.140625" style="13"/>
    <col min="1537" max="1537" width="5.85546875" style="13" bestFit="1" customWidth="1"/>
    <col min="1538" max="1538" width="6.85546875" style="13" bestFit="1" customWidth="1"/>
    <col min="1539" max="1539" width="11.5703125" style="13" bestFit="1" customWidth="1"/>
    <col min="1540" max="1540" width="14.140625" style="13" bestFit="1" customWidth="1"/>
    <col min="1541" max="1541" width="5.85546875" style="13" bestFit="1" customWidth="1"/>
    <col min="1542" max="1542" width="6.85546875" style="13" bestFit="1" customWidth="1"/>
    <col min="1543" max="1543" width="11.5703125" style="13" bestFit="1" customWidth="1"/>
    <col min="1544" max="1544" width="14.140625" style="13" bestFit="1" customWidth="1"/>
    <col min="1545" max="1545" width="1.7109375" style="13" customWidth="1"/>
    <col min="1546" max="1546" width="5.85546875" style="13" bestFit="1" customWidth="1"/>
    <col min="1547" max="1547" width="6.85546875" style="13" bestFit="1" customWidth="1"/>
    <col min="1548" max="1548" width="11.5703125" style="13" bestFit="1" customWidth="1"/>
    <col min="1549" max="1549" width="18.85546875" style="13" bestFit="1" customWidth="1"/>
    <col min="1550" max="1550" width="5.85546875" style="13" bestFit="1" customWidth="1"/>
    <col min="1551" max="1551" width="6.85546875" style="13" bestFit="1" customWidth="1"/>
    <col min="1552" max="1552" width="11.5703125" style="13" bestFit="1" customWidth="1"/>
    <col min="1553" max="1553" width="18.85546875" style="13" bestFit="1" customWidth="1"/>
    <col min="1554" max="1792" width="9.140625" style="13"/>
    <col min="1793" max="1793" width="5.85546875" style="13" bestFit="1" customWidth="1"/>
    <col min="1794" max="1794" width="6.85546875" style="13" bestFit="1" customWidth="1"/>
    <col min="1795" max="1795" width="11.5703125" style="13" bestFit="1" customWidth="1"/>
    <col min="1796" max="1796" width="14.140625" style="13" bestFit="1" customWidth="1"/>
    <col min="1797" max="1797" width="5.85546875" style="13" bestFit="1" customWidth="1"/>
    <col min="1798" max="1798" width="6.85546875" style="13" bestFit="1" customWidth="1"/>
    <col min="1799" max="1799" width="11.5703125" style="13" bestFit="1" customWidth="1"/>
    <col min="1800" max="1800" width="14.140625" style="13" bestFit="1" customWidth="1"/>
    <col min="1801" max="1801" width="1.7109375" style="13" customWidth="1"/>
    <col min="1802" max="1802" width="5.85546875" style="13" bestFit="1" customWidth="1"/>
    <col min="1803" max="1803" width="6.85546875" style="13" bestFit="1" customWidth="1"/>
    <col min="1804" max="1804" width="11.5703125" style="13" bestFit="1" customWidth="1"/>
    <col min="1805" max="1805" width="18.85546875" style="13" bestFit="1" customWidth="1"/>
    <col min="1806" max="1806" width="5.85546875" style="13" bestFit="1" customWidth="1"/>
    <col min="1807" max="1807" width="6.85546875" style="13" bestFit="1" customWidth="1"/>
    <col min="1808" max="1808" width="11.5703125" style="13" bestFit="1" customWidth="1"/>
    <col min="1809" max="1809" width="18.85546875" style="13" bestFit="1" customWidth="1"/>
    <col min="1810" max="2048" width="9.140625" style="13"/>
    <col min="2049" max="2049" width="5.85546875" style="13" bestFit="1" customWidth="1"/>
    <col min="2050" max="2050" width="6.85546875" style="13" bestFit="1" customWidth="1"/>
    <col min="2051" max="2051" width="11.5703125" style="13" bestFit="1" customWidth="1"/>
    <col min="2052" max="2052" width="14.140625" style="13" bestFit="1" customWidth="1"/>
    <col min="2053" max="2053" width="5.85546875" style="13" bestFit="1" customWidth="1"/>
    <col min="2054" max="2054" width="6.85546875" style="13" bestFit="1" customWidth="1"/>
    <col min="2055" max="2055" width="11.5703125" style="13" bestFit="1" customWidth="1"/>
    <col min="2056" max="2056" width="14.140625" style="13" bestFit="1" customWidth="1"/>
    <col min="2057" max="2057" width="1.7109375" style="13" customWidth="1"/>
    <col min="2058" max="2058" width="5.85546875" style="13" bestFit="1" customWidth="1"/>
    <col min="2059" max="2059" width="6.85546875" style="13" bestFit="1" customWidth="1"/>
    <col min="2060" max="2060" width="11.5703125" style="13" bestFit="1" customWidth="1"/>
    <col min="2061" max="2061" width="18.85546875" style="13" bestFit="1" customWidth="1"/>
    <col min="2062" max="2062" width="5.85546875" style="13" bestFit="1" customWidth="1"/>
    <col min="2063" max="2063" width="6.85546875" style="13" bestFit="1" customWidth="1"/>
    <col min="2064" max="2064" width="11.5703125" style="13" bestFit="1" customWidth="1"/>
    <col min="2065" max="2065" width="18.85546875" style="13" bestFit="1" customWidth="1"/>
    <col min="2066" max="2304" width="9.140625" style="13"/>
    <col min="2305" max="2305" width="5.85546875" style="13" bestFit="1" customWidth="1"/>
    <col min="2306" max="2306" width="6.85546875" style="13" bestFit="1" customWidth="1"/>
    <col min="2307" max="2307" width="11.5703125" style="13" bestFit="1" customWidth="1"/>
    <col min="2308" max="2308" width="14.140625" style="13" bestFit="1" customWidth="1"/>
    <col min="2309" max="2309" width="5.85546875" style="13" bestFit="1" customWidth="1"/>
    <col min="2310" max="2310" width="6.85546875" style="13" bestFit="1" customWidth="1"/>
    <col min="2311" max="2311" width="11.5703125" style="13" bestFit="1" customWidth="1"/>
    <col min="2312" max="2312" width="14.140625" style="13" bestFit="1" customWidth="1"/>
    <col min="2313" max="2313" width="1.7109375" style="13" customWidth="1"/>
    <col min="2314" max="2314" width="5.85546875" style="13" bestFit="1" customWidth="1"/>
    <col min="2315" max="2315" width="6.85546875" style="13" bestFit="1" customWidth="1"/>
    <col min="2316" max="2316" width="11.5703125" style="13" bestFit="1" customWidth="1"/>
    <col min="2317" max="2317" width="18.85546875" style="13" bestFit="1" customWidth="1"/>
    <col min="2318" max="2318" width="5.85546875" style="13" bestFit="1" customWidth="1"/>
    <col min="2319" max="2319" width="6.85546875" style="13" bestFit="1" customWidth="1"/>
    <col min="2320" max="2320" width="11.5703125" style="13" bestFit="1" customWidth="1"/>
    <col min="2321" max="2321" width="18.85546875" style="13" bestFit="1" customWidth="1"/>
    <col min="2322" max="2560" width="9.140625" style="13"/>
    <col min="2561" max="2561" width="5.85546875" style="13" bestFit="1" customWidth="1"/>
    <col min="2562" max="2562" width="6.85546875" style="13" bestFit="1" customWidth="1"/>
    <col min="2563" max="2563" width="11.5703125" style="13" bestFit="1" customWidth="1"/>
    <col min="2564" max="2564" width="14.140625" style="13" bestFit="1" customWidth="1"/>
    <col min="2565" max="2565" width="5.85546875" style="13" bestFit="1" customWidth="1"/>
    <col min="2566" max="2566" width="6.85546875" style="13" bestFit="1" customWidth="1"/>
    <col min="2567" max="2567" width="11.5703125" style="13" bestFit="1" customWidth="1"/>
    <col min="2568" max="2568" width="14.140625" style="13" bestFit="1" customWidth="1"/>
    <col min="2569" max="2569" width="1.7109375" style="13" customWidth="1"/>
    <col min="2570" max="2570" width="5.85546875" style="13" bestFit="1" customWidth="1"/>
    <col min="2571" max="2571" width="6.85546875" style="13" bestFit="1" customWidth="1"/>
    <col min="2572" max="2572" width="11.5703125" style="13" bestFit="1" customWidth="1"/>
    <col min="2573" max="2573" width="18.85546875" style="13" bestFit="1" customWidth="1"/>
    <col min="2574" max="2574" width="5.85546875" style="13" bestFit="1" customWidth="1"/>
    <col min="2575" max="2575" width="6.85546875" style="13" bestFit="1" customWidth="1"/>
    <col min="2576" max="2576" width="11.5703125" style="13" bestFit="1" customWidth="1"/>
    <col min="2577" max="2577" width="18.85546875" style="13" bestFit="1" customWidth="1"/>
    <col min="2578" max="2816" width="9.140625" style="13"/>
    <col min="2817" max="2817" width="5.85546875" style="13" bestFit="1" customWidth="1"/>
    <col min="2818" max="2818" width="6.85546875" style="13" bestFit="1" customWidth="1"/>
    <col min="2819" max="2819" width="11.5703125" style="13" bestFit="1" customWidth="1"/>
    <col min="2820" max="2820" width="14.140625" style="13" bestFit="1" customWidth="1"/>
    <col min="2821" max="2821" width="5.85546875" style="13" bestFit="1" customWidth="1"/>
    <col min="2822" max="2822" width="6.85546875" style="13" bestFit="1" customWidth="1"/>
    <col min="2823" max="2823" width="11.5703125" style="13" bestFit="1" customWidth="1"/>
    <col min="2824" max="2824" width="14.140625" style="13" bestFit="1" customWidth="1"/>
    <col min="2825" max="2825" width="1.7109375" style="13" customWidth="1"/>
    <col min="2826" max="2826" width="5.85546875" style="13" bestFit="1" customWidth="1"/>
    <col min="2827" max="2827" width="6.85546875" style="13" bestFit="1" customWidth="1"/>
    <col min="2828" max="2828" width="11.5703125" style="13" bestFit="1" customWidth="1"/>
    <col min="2829" max="2829" width="18.85546875" style="13" bestFit="1" customWidth="1"/>
    <col min="2830" max="2830" width="5.85546875" style="13" bestFit="1" customWidth="1"/>
    <col min="2831" max="2831" width="6.85546875" style="13" bestFit="1" customWidth="1"/>
    <col min="2832" max="2832" width="11.5703125" style="13" bestFit="1" customWidth="1"/>
    <col min="2833" max="2833" width="18.85546875" style="13" bestFit="1" customWidth="1"/>
    <col min="2834" max="3072" width="9.140625" style="13"/>
    <col min="3073" max="3073" width="5.85546875" style="13" bestFit="1" customWidth="1"/>
    <col min="3074" max="3074" width="6.85546875" style="13" bestFit="1" customWidth="1"/>
    <col min="3075" max="3075" width="11.5703125" style="13" bestFit="1" customWidth="1"/>
    <col min="3076" max="3076" width="14.140625" style="13" bestFit="1" customWidth="1"/>
    <col min="3077" max="3077" width="5.85546875" style="13" bestFit="1" customWidth="1"/>
    <col min="3078" max="3078" width="6.85546875" style="13" bestFit="1" customWidth="1"/>
    <col min="3079" max="3079" width="11.5703125" style="13" bestFit="1" customWidth="1"/>
    <col min="3080" max="3080" width="14.140625" style="13" bestFit="1" customWidth="1"/>
    <col min="3081" max="3081" width="1.7109375" style="13" customWidth="1"/>
    <col min="3082" max="3082" width="5.85546875" style="13" bestFit="1" customWidth="1"/>
    <col min="3083" max="3083" width="6.85546875" style="13" bestFit="1" customWidth="1"/>
    <col min="3084" max="3084" width="11.5703125" style="13" bestFit="1" customWidth="1"/>
    <col min="3085" max="3085" width="18.85546875" style="13" bestFit="1" customWidth="1"/>
    <col min="3086" max="3086" width="5.85546875" style="13" bestFit="1" customWidth="1"/>
    <col min="3087" max="3087" width="6.85546875" style="13" bestFit="1" customWidth="1"/>
    <col min="3088" max="3088" width="11.5703125" style="13" bestFit="1" customWidth="1"/>
    <col min="3089" max="3089" width="18.85546875" style="13" bestFit="1" customWidth="1"/>
    <col min="3090" max="3328" width="9.140625" style="13"/>
    <col min="3329" max="3329" width="5.85546875" style="13" bestFit="1" customWidth="1"/>
    <col min="3330" max="3330" width="6.85546875" style="13" bestFit="1" customWidth="1"/>
    <col min="3331" max="3331" width="11.5703125" style="13" bestFit="1" customWidth="1"/>
    <col min="3332" max="3332" width="14.140625" style="13" bestFit="1" customWidth="1"/>
    <col min="3333" max="3333" width="5.85546875" style="13" bestFit="1" customWidth="1"/>
    <col min="3334" max="3334" width="6.85546875" style="13" bestFit="1" customWidth="1"/>
    <col min="3335" max="3335" width="11.5703125" style="13" bestFit="1" customWidth="1"/>
    <col min="3336" max="3336" width="14.140625" style="13" bestFit="1" customWidth="1"/>
    <col min="3337" max="3337" width="1.7109375" style="13" customWidth="1"/>
    <col min="3338" max="3338" width="5.85546875" style="13" bestFit="1" customWidth="1"/>
    <col min="3339" max="3339" width="6.85546875" style="13" bestFit="1" customWidth="1"/>
    <col min="3340" max="3340" width="11.5703125" style="13" bestFit="1" customWidth="1"/>
    <col min="3341" max="3341" width="18.85546875" style="13" bestFit="1" customWidth="1"/>
    <col min="3342" max="3342" width="5.85546875" style="13" bestFit="1" customWidth="1"/>
    <col min="3343" max="3343" width="6.85546875" style="13" bestFit="1" customWidth="1"/>
    <col min="3344" max="3344" width="11.5703125" style="13" bestFit="1" customWidth="1"/>
    <col min="3345" max="3345" width="18.85546875" style="13" bestFit="1" customWidth="1"/>
    <col min="3346" max="3584" width="9.140625" style="13"/>
    <col min="3585" max="3585" width="5.85546875" style="13" bestFit="1" customWidth="1"/>
    <col min="3586" max="3586" width="6.85546875" style="13" bestFit="1" customWidth="1"/>
    <col min="3587" max="3587" width="11.5703125" style="13" bestFit="1" customWidth="1"/>
    <col min="3588" max="3588" width="14.140625" style="13" bestFit="1" customWidth="1"/>
    <col min="3589" max="3589" width="5.85546875" style="13" bestFit="1" customWidth="1"/>
    <col min="3590" max="3590" width="6.85546875" style="13" bestFit="1" customWidth="1"/>
    <col min="3591" max="3591" width="11.5703125" style="13" bestFit="1" customWidth="1"/>
    <col min="3592" max="3592" width="14.140625" style="13" bestFit="1" customWidth="1"/>
    <col min="3593" max="3593" width="1.7109375" style="13" customWidth="1"/>
    <col min="3594" max="3594" width="5.85546875" style="13" bestFit="1" customWidth="1"/>
    <col min="3595" max="3595" width="6.85546875" style="13" bestFit="1" customWidth="1"/>
    <col min="3596" max="3596" width="11.5703125" style="13" bestFit="1" customWidth="1"/>
    <col min="3597" max="3597" width="18.85546875" style="13" bestFit="1" customWidth="1"/>
    <col min="3598" max="3598" width="5.85546875" style="13" bestFit="1" customWidth="1"/>
    <col min="3599" max="3599" width="6.85546875" style="13" bestFit="1" customWidth="1"/>
    <col min="3600" max="3600" width="11.5703125" style="13" bestFit="1" customWidth="1"/>
    <col min="3601" max="3601" width="18.85546875" style="13" bestFit="1" customWidth="1"/>
    <col min="3602" max="3840" width="9.140625" style="13"/>
    <col min="3841" max="3841" width="5.85546875" style="13" bestFit="1" customWidth="1"/>
    <col min="3842" max="3842" width="6.85546875" style="13" bestFit="1" customWidth="1"/>
    <col min="3843" max="3843" width="11.5703125" style="13" bestFit="1" customWidth="1"/>
    <col min="3844" max="3844" width="14.140625" style="13" bestFit="1" customWidth="1"/>
    <col min="3845" max="3845" width="5.85546875" style="13" bestFit="1" customWidth="1"/>
    <col min="3846" max="3846" width="6.85546875" style="13" bestFit="1" customWidth="1"/>
    <col min="3847" max="3847" width="11.5703125" style="13" bestFit="1" customWidth="1"/>
    <col min="3848" max="3848" width="14.140625" style="13" bestFit="1" customWidth="1"/>
    <col min="3849" max="3849" width="1.7109375" style="13" customWidth="1"/>
    <col min="3850" max="3850" width="5.85546875" style="13" bestFit="1" customWidth="1"/>
    <col min="3851" max="3851" width="6.85546875" style="13" bestFit="1" customWidth="1"/>
    <col min="3852" max="3852" width="11.5703125" style="13" bestFit="1" customWidth="1"/>
    <col min="3853" max="3853" width="18.85546875" style="13" bestFit="1" customWidth="1"/>
    <col min="3854" max="3854" width="5.85546875" style="13" bestFit="1" customWidth="1"/>
    <col min="3855" max="3855" width="6.85546875" style="13" bestFit="1" customWidth="1"/>
    <col min="3856" max="3856" width="11.5703125" style="13" bestFit="1" customWidth="1"/>
    <col min="3857" max="3857" width="18.85546875" style="13" bestFit="1" customWidth="1"/>
    <col min="3858" max="4096" width="9.140625" style="13"/>
    <col min="4097" max="4097" width="5.85546875" style="13" bestFit="1" customWidth="1"/>
    <col min="4098" max="4098" width="6.85546875" style="13" bestFit="1" customWidth="1"/>
    <col min="4099" max="4099" width="11.5703125" style="13" bestFit="1" customWidth="1"/>
    <col min="4100" max="4100" width="14.140625" style="13" bestFit="1" customWidth="1"/>
    <col min="4101" max="4101" width="5.85546875" style="13" bestFit="1" customWidth="1"/>
    <col min="4102" max="4102" width="6.85546875" style="13" bestFit="1" customWidth="1"/>
    <col min="4103" max="4103" width="11.5703125" style="13" bestFit="1" customWidth="1"/>
    <col min="4104" max="4104" width="14.140625" style="13" bestFit="1" customWidth="1"/>
    <col min="4105" max="4105" width="1.7109375" style="13" customWidth="1"/>
    <col min="4106" max="4106" width="5.85546875" style="13" bestFit="1" customWidth="1"/>
    <col min="4107" max="4107" width="6.85546875" style="13" bestFit="1" customWidth="1"/>
    <col min="4108" max="4108" width="11.5703125" style="13" bestFit="1" customWidth="1"/>
    <col min="4109" max="4109" width="18.85546875" style="13" bestFit="1" customWidth="1"/>
    <col min="4110" max="4110" width="5.85546875" style="13" bestFit="1" customWidth="1"/>
    <col min="4111" max="4111" width="6.85546875" style="13" bestFit="1" customWidth="1"/>
    <col min="4112" max="4112" width="11.5703125" style="13" bestFit="1" customWidth="1"/>
    <col min="4113" max="4113" width="18.85546875" style="13" bestFit="1" customWidth="1"/>
    <col min="4114" max="4352" width="9.140625" style="13"/>
    <col min="4353" max="4353" width="5.85546875" style="13" bestFit="1" customWidth="1"/>
    <col min="4354" max="4354" width="6.85546875" style="13" bestFit="1" customWidth="1"/>
    <col min="4355" max="4355" width="11.5703125" style="13" bestFit="1" customWidth="1"/>
    <col min="4356" max="4356" width="14.140625" style="13" bestFit="1" customWidth="1"/>
    <col min="4357" max="4357" width="5.85546875" style="13" bestFit="1" customWidth="1"/>
    <col min="4358" max="4358" width="6.85546875" style="13" bestFit="1" customWidth="1"/>
    <col min="4359" max="4359" width="11.5703125" style="13" bestFit="1" customWidth="1"/>
    <col min="4360" max="4360" width="14.140625" style="13" bestFit="1" customWidth="1"/>
    <col min="4361" max="4361" width="1.7109375" style="13" customWidth="1"/>
    <col min="4362" max="4362" width="5.85546875" style="13" bestFit="1" customWidth="1"/>
    <col min="4363" max="4363" width="6.85546875" style="13" bestFit="1" customWidth="1"/>
    <col min="4364" max="4364" width="11.5703125" style="13" bestFit="1" customWidth="1"/>
    <col min="4365" max="4365" width="18.85546875" style="13" bestFit="1" customWidth="1"/>
    <col min="4366" max="4366" width="5.85546875" style="13" bestFit="1" customWidth="1"/>
    <col min="4367" max="4367" width="6.85546875" style="13" bestFit="1" customWidth="1"/>
    <col min="4368" max="4368" width="11.5703125" style="13" bestFit="1" customWidth="1"/>
    <col min="4369" max="4369" width="18.85546875" style="13" bestFit="1" customWidth="1"/>
    <col min="4370" max="4608" width="9.140625" style="13"/>
    <col min="4609" max="4609" width="5.85546875" style="13" bestFit="1" customWidth="1"/>
    <col min="4610" max="4610" width="6.85546875" style="13" bestFit="1" customWidth="1"/>
    <col min="4611" max="4611" width="11.5703125" style="13" bestFit="1" customWidth="1"/>
    <col min="4612" max="4612" width="14.140625" style="13" bestFit="1" customWidth="1"/>
    <col min="4613" max="4613" width="5.85546875" style="13" bestFit="1" customWidth="1"/>
    <col min="4614" max="4614" width="6.85546875" style="13" bestFit="1" customWidth="1"/>
    <col min="4615" max="4615" width="11.5703125" style="13" bestFit="1" customWidth="1"/>
    <col min="4616" max="4616" width="14.140625" style="13" bestFit="1" customWidth="1"/>
    <col min="4617" max="4617" width="1.7109375" style="13" customWidth="1"/>
    <col min="4618" max="4618" width="5.85546875" style="13" bestFit="1" customWidth="1"/>
    <col min="4619" max="4619" width="6.85546875" style="13" bestFit="1" customWidth="1"/>
    <col min="4620" max="4620" width="11.5703125" style="13" bestFit="1" customWidth="1"/>
    <col min="4621" max="4621" width="18.85546875" style="13" bestFit="1" customWidth="1"/>
    <col min="4622" max="4622" width="5.85546875" style="13" bestFit="1" customWidth="1"/>
    <col min="4623" max="4623" width="6.85546875" style="13" bestFit="1" customWidth="1"/>
    <col min="4624" max="4624" width="11.5703125" style="13" bestFit="1" customWidth="1"/>
    <col min="4625" max="4625" width="18.85546875" style="13" bestFit="1" customWidth="1"/>
    <col min="4626" max="4864" width="9.140625" style="13"/>
    <col min="4865" max="4865" width="5.85546875" style="13" bestFit="1" customWidth="1"/>
    <col min="4866" max="4866" width="6.85546875" style="13" bestFit="1" customWidth="1"/>
    <col min="4867" max="4867" width="11.5703125" style="13" bestFit="1" customWidth="1"/>
    <col min="4868" max="4868" width="14.140625" style="13" bestFit="1" customWidth="1"/>
    <col min="4869" max="4869" width="5.85546875" style="13" bestFit="1" customWidth="1"/>
    <col min="4870" max="4870" width="6.85546875" style="13" bestFit="1" customWidth="1"/>
    <col min="4871" max="4871" width="11.5703125" style="13" bestFit="1" customWidth="1"/>
    <col min="4872" max="4872" width="14.140625" style="13" bestFit="1" customWidth="1"/>
    <col min="4873" max="4873" width="1.7109375" style="13" customWidth="1"/>
    <col min="4874" max="4874" width="5.85546875" style="13" bestFit="1" customWidth="1"/>
    <col min="4875" max="4875" width="6.85546875" style="13" bestFit="1" customWidth="1"/>
    <col min="4876" max="4876" width="11.5703125" style="13" bestFit="1" customWidth="1"/>
    <col min="4877" max="4877" width="18.85546875" style="13" bestFit="1" customWidth="1"/>
    <col min="4878" max="4878" width="5.85546875" style="13" bestFit="1" customWidth="1"/>
    <col min="4879" max="4879" width="6.85546875" style="13" bestFit="1" customWidth="1"/>
    <col min="4880" max="4880" width="11.5703125" style="13" bestFit="1" customWidth="1"/>
    <col min="4881" max="4881" width="18.85546875" style="13" bestFit="1" customWidth="1"/>
    <col min="4882" max="5120" width="9.140625" style="13"/>
    <col min="5121" max="5121" width="5.85546875" style="13" bestFit="1" customWidth="1"/>
    <col min="5122" max="5122" width="6.85546875" style="13" bestFit="1" customWidth="1"/>
    <col min="5123" max="5123" width="11.5703125" style="13" bestFit="1" customWidth="1"/>
    <col min="5124" max="5124" width="14.140625" style="13" bestFit="1" customWidth="1"/>
    <col min="5125" max="5125" width="5.85546875" style="13" bestFit="1" customWidth="1"/>
    <col min="5126" max="5126" width="6.85546875" style="13" bestFit="1" customWidth="1"/>
    <col min="5127" max="5127" width="11.5703125" style="13" bestFit="1" customWidth="1"/>
    <col min="5128" max="5128" width="14.140625" style="13" bestFit="1" customWidth="1"/>
    <col min="5129" max="5129" width="1.7109375" style="13" customWidth="1"/>
    <col min="5130" max="5130" width="5.85546875" style="13" bestFit="1" customWidth="1"/>
    <col min="5131" max="5131" width="6.85546875" style="13" bestFit="1" customWidth="1"/>
    <col min="5132" max="5132" width="11.5703125" style="13" bestFit="1" customWidth="1"/>
    <col min="5133" max="5133" width="18.85546875" style="13" bestFit="1" customWidth="1"/>
    <col min="5134" max="5134" width="5.85546875" style="13" bestFit="1" customWidth="1"/>
    <col min="5135" max="5135" width="6.85546875" style="13" bestFit="1" customWidth="1"/>
    <col min="5136" max="5136" width="11.5703125" style="13" bestFit="1" customWidth="1"/>
    <col min="5137" max="5137" width="18.85546875" style="13" bestFit="1" customWidth="1"/>
    <col min="5138" max="5376" width="9.140625" style="13"/>
    <col min="5377" max="5377" width="5.85546875" style="13" bestFit="1" customWidth="1"/>
    <col min="5378" max="5378" width="6.85546875" style="13" bestFit="1" customWidth="1"/>
    <col min="5379" max="5379" width="11.5703125" style="13" bestFit="1" customWidth="1"/>
    <col min="5380" max="5380" width="14.140625" style="13" bestFit="1" customWidth="1"/>
    <col min="5381" max="5381" width="5.85546875" style="13" bestFit="1" customWidth="1"/>
    <col min="5382" max="5382" width="6.85546875" style="13" bestFit="1" customWidth="1"/>
    <col min="5383" max="5383" width="11.5703125" style="13" bestFit="1" customWidth="1"/>
    <col min="5384" max="5384" width="14.140625" style="13" bestFit="1" customWidth="1"/>
    <col min="5385" max="5385" width="1.7109375" style="13" customWidth="1"/>
    <col min="5386" max="5386" width="5.85546875" style="13" bestFit="1" customWidth="1"/>
    <col min="5387" max="5387" width="6.85546875" style="13" bestFit="1" customWidth="1"/>
    <col min="5388" max="5388" width="11.5703125" style="13" bestFit="1" customWidth="1"/>
    <col min="5389" max="5389" width="18.85546875" style="13" bestFit="1" customWidth="1"/>
    <col min="5390" max="5390" width="5.85546875" style="13" bestFit="1" customWidth="1"/>
    <col min="5391" max="5391" width="6.85546875" style="13" bestFit="1" customWidth="1"/>
    <col min="5392" max="5392" width="11.5703125" style="13" bestFit="1" customWidth="1"/>
    <col min="5393" max="5393" width="18.85546875" style="13" bestFit="1" customWidth="1"/>
    <col min="5394" max="5632" width="9.140625" style="13"/>
    <col min="5633" max="5633" width="5.85546875" style="13" bestFit="1" customWidth="1"/>
    <col min="5634" max="5634" width="6.85546875" style="13" bestFit="1" customWidth="1"/>
    <col min="5635" max="5635" width="11.5703125" style="13" bestFit="1" customWidth="1"/>
    <col min="5636" max="5636" width="14.140625" style="13" bestFit="1" customWidth="1"/>
    <col min="5637" max="5637" width="5.85546875" style="13" bestFit="1" customWidth="1"/>
    <col min="5638" max="5638" width="6.85546875" style="13" bestFit="1" customWidth="1"/>
    <col min="5639" max="5639" width="11.5703125" style="13" bestFit="1" customWidth="1"/>
    <col min="5640" max="5640" width="14.140625" style="13" bestFit="1" customWidth="1"/>
    <col min="5641" max="5641" width="1.7109375" style="13" customWidth="1"/>
    <col min="5642" max="5642" width="5.85546875" style="13" bestFit="1" customWidth="1"/>
    <col min="5643" max="5643" width="6.85546875" style="13" bestFit="1" customWidth="1"/>
    <col min="5644" max="5644" width="11.5703125" style="13" bestFit="1" customWidth="1"/>
    <col min="5645" max="5645" width="18.85546875" style="13" bestFit="1" customWidth="1"/>
    <col min="5646" max="5646" width="5.85546875" style="13" bestFit="1" customWidth="1"/>
    <col min="5647" max="5647" width="6.85546875" style="13" bestFit="1" customWidth="1"/>
    <col min="5648" max="5648" width="11.5703125" style="13" bestFit="1" customWidth="1"/>
    <col min="5649" max="5649" width="18.85546875" style="13" bestFit="1" customWidth="1"/>
    <col min="5650" max="5888" width="9.140625" style="13"/>
    <col min="5889" max="5889" width="5.85546875" style="13" bestFit="1" customWidth="1"/>
    <col min="5890" max="5890" width="6.85546875" style="13" bestFit="1" customWidth="1"/>
    <col min="5891" max="5891" width="11.5703125" style="13" bestFit="1" customWidth="1"/>
    <col min="5892" max="5892" width="14.140625" style="13" bestFit="1" customWidth="1"/>
    <col min="5893" max="5893" width="5.85546875" style="13" bestFit="1" customWidth="1"/>
    <col min="5894" max="5894" width="6.85546875" style="13" bestFit="1" customWidth="1"/>
    <col min="5895" max="5895" width="11.5703125" style="13" bestFit="1" customWidth="1"/>
    <col min="5896" max="5896" width="14.140625" style="13" bestFit="1" customWidth="1"/>
    <col min="5897" max="5897" width="1.7109375" style="13" customWidth="1"/>
    <col min="5898" max="5898" width="5.85546875" style="13" bestFit="1" customWidth="1"/>
    <col min="5899" max="5899" width="6.85546875" style="13" bestFit="1" customWidth="1"/>
    <col min="5900" max="5900" width="11.5703125" style="13" bestFit="1" customWidth="1"/>
    <col min="5901" max="5901" width="18.85546875" style="13" bestFit="1" customWidth="1"/>
    <col min="5902" max="5902" width="5.85546875" style="13" bestFit="1" customWidth="1"/>
    <col min="5903" max="5903" width="6.85546875" style="13" bestFit="1" customWidth="1"/>
    <col min="5904" max="5904" width="11.5703125" style="13" bestFit="1" customWidth="1"/>
    <col min="5905" max="5905" width="18.85546875" style="13" bestFit="1" customWidth="1"/>
    <col min="5906" max="6144" width="9.140625" style="13"/>
    <col min="6145" max="6145" width="5.85546875" style="13" bestFit="1" customWidth="1"/>
    <col min="6146" max="6146" width="6.85546875" style="13" bestFit="1" customWidth="1"/>
    <col min="6147" max="6147" width="11.5703125" style="13" bestFit="1" customWidth="1"/>
    <col min="6148" max="6148" width="14.140625" style="13" bestFit="1" customWidth="1"/>
    <col min="6149" max="6149" width="5.85546875" style="13" bestFit="1" customWidth="1"/>
    <col min="6150" max="6150" width="6.85546875" style="13" bestFit="1" customWidth="1"/>
    <col min="6151" max="6151" width="11.5703125" style="13" bestFit="1" customWidth="1"/>
    <col min="6152" max="6152" width="14.140625" style="13" bestFit="1" customWidth="1"/>
    <col min="6153" max="6153" width="1.7109375" style="13" customWidth="1"/>
    <col min="6154" max="6154" width="5.85546875" style="13" bestFit="1" customWidth="1"/>
    <col min="6155" max="6155" width="6.85546875" style="13" bestFit="1" customWidth="1"/>
    <col min="6156" max="6156" width="11.5703125" style="13" bestFit="1" customWidth="1"/>
    <col min="6157" max="6157" width="18.85546875" style="13" bestFit="1" customWidth="1"/>
    <col min="6158" max="6158" width="5.85546875" style="13" bestFit="1" customWidth="1"/>
    <col min="6159" max="6159" width="6.85546875" style="13" bestFit="1" customWidth="1"/>
    <col min="6160" max="6160" width="11.5703125" style="13" bestFit="1" customWidth="1"/>
    <col min="6161" max="6161" width="18.85546875" style="13" bestFit="1" customWidth="1"/>
    <col min="6162" max="6400" width="9.140625" style="13"/>
    <col min="6401" max="6401" width="5.85546875" style="13" bestFit="1" customWidth="1"/>
    <col min="6402" max="6402" width="6.85546875" style="13" bestFit="1" customWidth="1"/>
    <col min="6403" max="6403" width="11.5703125" style="13" bestFit="1" customWidth="1"/>
    <col min="6404" max="6404" width="14.140625" style="13" bestFit="1" customWidth="1"/>
    <col min="6405" max="6405" width="5.85546875" style="13" bestFit="1" customWidth="1"/>
    <col min="6406" max="6406" width="6.85546875" style="13" bestFit="1" customWidth="1"/>
    <col min="6407" max="6407" width="11.5703125" style="13" bestFit="1" customWidth="1"/>
    <col min="6408" max="6408" width="14.140625" style="13" bestFit="1" customWidth="1"/>
    <col min="6409" max="6409" width="1.7109375" style="13" customWidth="1"/>
    <col min="6410" max="6410" width="5.85546875" style="13" bestFit="1" customWidth="1"/>
    <col min="6411" max="6411" width="6.85546875" style="13" bestFit="1" customWidth="1"/>
    <col min="6412" max="6412" width="11.5703125" style="13" bestFit="1" customWidth="1"/>
    <col min="6413" max="6413" width="18.85546875" style="13" bestFit="1" customWidth="1"/>
    <col min="6414" max="6414" width="5.85546875" style="13" bestFit="1" customWidth="1"/>
    <col min="6415" max="6415" width="6.85546875" style="13" bestFit="1" customWidth="1"/>
    <col min="6416" max="6416" width="11.5703125" style="13" bestFit="1" customWidth="1"/>
    <col min="6417" max="6417" width="18.85546875" style="13" bestFit="1" customWidth="1"/>
    <col min="6418" max="6656" width="9.140625" style="13"/>
    <col min="6657" max="6657" width="5.85546875" style="13" bestFit="1" customWidth="1"/>
    <col min="6658" max="6658" width="6.85546875" style="13" bestFit="1" customWidth="1"/>
    <col min="6659" max="6659" width="11.5703125" style="13" bestFit="1" customWidth="1"/>
    <col min="6660" max="6660" width="14.140625" style="13" bestFit="1" customWidth="1"/>
    <col min="6661" max="6661" width="5.85546875" style="13" bestFit="1" customWidth="1"/>
    <col min="6662" max="6662" width="6.85546875" style="13" bestFit="1" customWidth="1"/>
    <col min="6663" max="6663" width="11.5703125" style="13" bestFit="1" customWidth="1"/>
    <col min="6664" max="6664" width="14.140625" style="13" bestFit="1" customWidth="1"/>
    <col min="6665" max="6665" width="1.7109375" style="13" customWidth="1"/>
    <col min="6666" max="6666" width="5.85546875" style="13" bestFit="1" customWidth="1"/>
    <col min="6667" max="6667" width="6.85546875" style="13" bestFit="1" customWidth="1"/>
    <col min="6668" max="6668" width="11.5703125" style="13" bestFit="1" customWidth="1"/>
    <col min="6669" max="6669" width="18.85546875" style="13" bestFit="1" customWidth="1"/>
    <col min="6670" max="6670" width="5.85546875" style="13" bestFit="1" customWidth="1"/>
    <col min="6671" max="6671" width="6.85546875" style="13" bestFit="1" customWidth="1"/>
    <col min="6672" max="6672" width="11.5703125" style="13" bestFit="1" customWidth="1"/>
    <col min="6673" max="6673" width="18.85546875" style="13" bestFit="1" customWidth="1"/>
    <col min="6674" max="6912" width="9.140625" style="13"/>
    <col min="6913" max="6913" width="5.85546875" style="13" bestFit="1" customWidth="1"/>
    <col min="6914" max="6914" width="6.85546875" style="13" bestFit="1" customWidth="1"/>
    <col min="6915" max="6915" width="11.5703125" style="13" bestFit="1" customWidth="1"/>
    <col min="6916" max="6916" width="14.140625" style="13" bestFit="1" customWidth="1"/>
    <col min="6917" max="6917" width="5.85546875" style="13" bestFit="1" customWidth="1"/>
    <col min="6918" max="6918" width="6.85546875" style="13" bestFit="1" customWidth="1"/>
    <col min="6919" max="6919" width="11.5703125" style="13" bestFit="1" customWidth="1"/>
    <col min="6920" max="6920" width="14.140625" style="13" bestFit="1" customWidth="1"/>
    <col min="6921" max="6921" width="1.7109375" style="13" customWidth="1"/>
    <col min="6922" max="6922" width="5.85546875" style="13" bestFit="1" customWidth="1"/>
    <col min="6923" max="6923" width="6.85546875" style="13" bestFit="1" customWidth="1"/>
    <col min="6924" max="6924" width="11.5703125" style="13" bestFit="1" customWidth="1"/>
    <col min="6925" max="6925" width="18.85546875" style="13" bestFit="1" customWidth="1"/>
    <col min="6926" max="6926" width="5.85546875" style="13" bestFit="1" customWidth="1"/>
    <col min="6927" max="6927" width="6.85546875" style="13" bestFit="1" customWidth="1"/>
    <col min="6928" max="6928" width="11.5703125" style="13" bestFit="1" customWidth="1"/>
    <col min="6929" max="6929" width="18.85546875" style="13" bestFit="1" customWidth="1"/>
    <col min="6930" max="7168" width="9.140625" style="13"/>
    <col min="7169" max="7169" width="5.85546875" style="13" bestFit="1" customWidth="1"/>
    <col min="7170" max="7170" width="6.85546875" style="13" bestFit="1" customWidth="1"/>
    <col min="7171" max="7171" width="11.5703125" style="13" bestFit="1" customWidth="1"/>
    <col min="7172" max="7172" width="14.140625" style="13" bestFit="1" customWidth="1"/>
    <col min="7173" max="7173" width="5.85546875" style="13" bestFit="1" customWidth="1"/>
    <col min="7174" max="7174" width="6.85546875" style="13" bestFit="1" customWidth="1"/>
    <col min="7175" max="7175" width="11.5703125" style="13" bestFit="1" customWidth="1"/>
    <col min="7176" max="7176" width="14.140625" style="13" bestFit="1" customWidth="1"/>
    <col min="7177" max="7177" width="1.7109375" style="13" customWidth="1"/>
    <col min="7178" max="7178" width="5.85546875" style="13" bestFit="1" customWidth="1"/>
    <col min="7179" max="7179" width="6.85546875" style="13" bestFit="1" customWidth="1"/>
    <col min="7180" max="7180" width="11.5703125" style="13" bestFit="1" customWidth="1"/>
    <col min="7181" max="7181" width="18.85546875" style="13" bestFit="1" customWidth="1"/>
    <col min="7182" max="7182" width="5.85546875" style="13" bestFit="1" customWidth="1"/>
    <col min="7183" max="7183" width="6.85546875" style="13" bestFit="1" customWidth="1"/>
    <col min="7184" max="7184" width="11.5703125" style="13" bestFit="1" customWidth="1"/>
    <col min="7185" max="7185" width="18.85546875" style="13" bestFit="1" customWidth="1"/>
    <col min="7186" max="7424" width="9.140625" style="13"/>
    <col min="7425" max="7425" width="5.85546875" style="13" bestFit="1" customWidth="1"/>
    <col min="7426" max="7426" width="6.85546875" style="13" bestFit="1" customWidth="1"/>
    <col min="7427" max="7427" width="11.5703125" style="13" bestFit="1" customWidth="1"/>
    <col min="7428" max="7428" width="14.140625" style="13" bestFit="1" customWidth="1"/>
    <col min="7429" max="7429" width="5.85546875" style="13" bestFit="1" customWidth="1"/>
    <col min="7430" max="7430" width="6.85546875" style="13" bestFit="1" customWidth="1"/>
    <col min="7431" max="7431" width="11.5703125" style="13" bestFit="1" customWidth="1"/>
    <col min="7432" max="7432" width="14.140625" style="13" bestFit="1" customWidth="1"/>
    <col min="7433" max="7433" width="1.7109375" style="13" customWidth="1"/>
    <col min="7434" max="7434" width="5.85546875" style="13" bestFit="1" customWidth="1"/>
    <col min="7435" max="7435" width="6.85546875" style="13" bestFit="1" customWidth="1"/>
    <col min="7436" max="7436" width="11.5703125" style="13" bestFit="1" customWidth="1"/>
    <col min="7437" max="7437" width="18.85546875" style="13" bestFit="1" customWidth="1"/>
    <col min="7438" max="7438" width="5.85546875" style="13" bestFit="1" customWidth="1"/>
    <col min="7439" max="7439" width="6.85546875" style="13" bestFit="1" customWidth="1"/>
    <col min="7440" max="7440" width="11.5703125" style="13" bestFit="1" customWidth="1"/>
    <col min="7441" max="7441" width="18.85546875" style="13" bestFit="1" customWidth="1"/>
    <col min="7442" max="7680" width="9.140625" style="13"/>
    <col min="7681" max="7681" width="5.85546875" style="13" bestFit="1" customWidth="1"/>
    <col min="7682" max="7682" width="6.85546875" style="13" bestFit="1" customWidth="1"/>
    <col min="7683" max="7683" width="11.5703125" style="13" bestFit="1" customWidth="1"/>
    <col min="7684" max="7684" width="14.140625" style="13" bestFit="1" customWidth="1"/>
    <col min="7685" max="7685" width="5.85546875" style="13" bestFit="1" customWidth="1"/>
    <col min="7686" max="7686" width="6.85546875" style="13" bestFit="1" customWidth="1"/>
    <col min="7687" max="7687" width="11.5703125" style="13" bestFit="1" customWidth="1"/>
    <col min="7688" max="7688" width="14.140625" style="13" bestFit="1" customWidth="1"/>
    <col min="7689" max="7689" width="1.7109375" style="13" customWidth="1"/>
    <col min="7690" max="7690" width="5.85546875" style="13" bestFit="1" customWidth="1"/>
    <col min="7691" max="7691" width="6.85546875" style="13" bestFit="1" customWidth="1"/>
    <col min="7692" max="7692" width="11.5703125" style="13" bestFit="1" customWidth="1"/>
    <col min="7693" max="7693" width="18.85546875" style="13" bestFit="1" customWidth="1"/>
    <col min="7694" max="7694" width="5.85546875" style="13" bestFit="1" customWidth="1"/>
    <col min="7695" max="7695" width="6.85546875" style="13" bestFit="1" customWidth="1"/>
    <col min="7696" max="7696" width="11.5703125" style="13" bestFit="1" customWidth="1"/>
    <col min="7697" max="7697" width="18.85546875" style="13" bestFit="1" customWidth="1"/>
    <col min="7698" max="7936" width="9.140625" style="13"/>
    <col min="7937" max="7937" width="5.85546875" style="13" bestFit="1" customWidth="1"/>
    <col min="7938" max="7938" width="6.85546875" style="13" bestFit="1" customWidth="1"/>
    <col min="7939" max="7939" width="11.5703125" style="13" bestFit="1" customWidth="1"/>
    <col min="7940" max="7940" width="14.140625" style="13" bestFit="1" customWidth="1"/>
    <col min="7941" max="7941" width="5.85546875" style="13" bestFit="1" customWidth="1"/>
    <col min="7942" max="7942" width="6.85546875" style="13" bestFit="1" customWidth="1"/>
    <col min="7943" max="7943" width="11.5703125" style="13" bestFit="1" customWidth="1"/>
    <col min="7944" max="7944" width="14.140625" style="13" bestFit="1" customWidth="1"/>
    <col min="7945" max="7945" width="1.7109375" style="13" customWidth="1"/>
    <col min="7946" max="7946" width="5.85546875" style="13" bestFit="1" customWidth="1"/>
    <col min="7947" max="7947" width="6.85546875" style="13" bestFit="1" customWidth="1"/>
    <col min="7948" max="7948" width="11.5703125" style="13" bestFit="1" customWidth="1"/>
    <col min="7949" max="7949" width="18.85546875" style="13" bestFit="1" customWidth="1"/>
    <col min="7950" max="7950" width="5.85546875" style="13" bestFit="1" customWidth="1"/>
    <col min="7951" max="7951" width="6.85546875" style="13" bestFit="1" customWidth="1"/>
    <col min="7952" max="7952" width="11.5703125" style="13" bestFit="1" customWidth="1"/>
    <col min="7953" max="7953" width="18.85546875" style="13" bestFit="1" customWidth="1"/>
    <col min="7954" max="8192" width="9.140625" style="13"/>
    <col min="8193" max="8193" width="5.85546875" style="13" bestFit="1" customWidth="1"/>
    <col min="8194" max="8194" width="6.85546875" style="13" bestFit="1" customWidth="1"/>
    <col min="8195" max="8195" width="11.5703125" style="13" bestFit="1" customWidth="1"/>
    <col min="8196" max="8196" width="14.140625" style="13" bestFit="1" customWidth="1"/>
    <col min="8197" max="8197" width="5.85546875" style="13" bestFit="1" customWidth="1"/>
    <col min="8198" max="8198" width="6.85546875" style="13" bestFit="1" customWidth="1"/>
    <col min="8199" max="8199" width="11.5703125" style="13" bestFit="1" customWidth="1"/>
    <col min="8200" max="8200" width="14.140625" style="13" bestFit="1" customWidth="1"/>
    <col min="8201" max="8201" width="1.7109375" style="13" customWidth="1"/>
    <col min="8202" max="8202" width="5.85546875" style="13" bestFit="1" customWidth="1"/>
    <col min="8203" max="8203" width="6.85546875" style="13" bestFit="1" customWidth="1"/>
    <col min="8204" max="8204" width="11.5703125" style="13" bestFit="1" customWidth="1"/>
    <col min="8205" max="8205" width="18.85546875" style="13" bestFit="1" customWidth="1"/>
    <col min="8206" max="8206" width="5.85546875" style="13" bestFit="1" customWidth="1"/>
    <col min="8207" max="8207" width="6.85546875" style="13" bestFit="1" customWidth="1"/>
    <col min="8208" max="8208" width="11.5703125" style="13" bestFit="1" customWidth="1"/>
    <col min="8209" max="8209" width="18.85546875" style="13" bestFit="1" customWidth="1"/>
    <col min="8210" max="8448" width="9.140625" style="13"/>
    <col min="8449" max="8449" width="5.85546875" style="13" bestFit="1" customWidth="1"/>
    <col min="8450" max="8450" width="6.85546875" style="13" bestFit="1" customWidth="1"/>
    <col min="8451" max="8451" width="11.5703125" style="13" bestFit="1" customWidth="1"/>
    <col min="8452" max="8452" width="14.140625" style="13" bestFit="1" customWidth="1"/>
    <col min="8453" max="8453" width="5.85546875" style="13" bestFit="1" customWidth="1"/>
    <col min="8454" max="8454" width="6.85546875" style="13" bestFit="1" customWidth="1"/>
    <col min="8455" max="8455" width="11.5703125" style="13" bestFit="1" customWidth="1"/>
    <col min="8456" max="8456" width="14.140625" style="13" bestFit="1" customWidth="1"/>
    <col min="8457" max="8457" width="1.7109375" style="13" customWidth="1"/>
    <col min="8458" max="8458" width="5.85546875" style="13" bestFit="1" customWidth="1"/>
    <col min="8459" max="8459" width="6.85546875" style="13" bestFit="1" customWidth="1"/>
    <col min="8460" max="8460" width="11.5703125" style="13" bestFit="1" customWidth="1"/>
    <col min="8461" max="8461" width="18.85546875" style="13" bestFit="1" customWidth="1"/>
    <col min="8462" max="8462" width="5.85546875" style="13" bestFit="1" customWidth="1"/>
    <col min="8463" max="8463" width="6.85546875" style="13" bestFit="1" customWidth="1"/>
    <col min="8464" max="8464" width="11.5703125" style="13" bestFit="1" customWidth="1"/>
    <col min="8465" max="8465" width="18.85546875" style="13" bestFit="1" customWidth="1"/>
    <col min="8466" max="8704" width="9.140625" style="13"/>
    <col min="8705" max="8705" width="5.85546875" style="13" bestFit="1" customWidth="1"/>
    <col min="8706" max="8706" width="6.85546875" style="13" bestFit="1" customWidth="1"/>
    <col min="8707" max="8707" width="11.5703125" style="13" bestFit="1" customWidth="1"/>
    <col min="8708" max="8708" width="14.140625" style="13" bestFit="1" customWidth="1"/>
    <col min="8709" max="8709" width="5.85546875" style="13" bestFit="1" customWidth="1"/>
    <col min="8710" max="8710" width="6.85546875" style="13" bestFit="1" customWidth="1"/>
    <col min="8711" max="8711" width="11.5703125" style="13" bestFit="1" customWidth="1"/>
    <col min="8712" max="8712" width="14.140625" style="13" bestFit="1" customWidth="1"/>
    <col min="8713" max="8713" width="1.7109375" style="13" customWidth="1"/>
    <col min="8714" max="8714" width="5.85546875" style="13" bestFit="1" customWidth="1"/>
    <col min="8715" max="8715" width="6.85546875" style="13" bestFit="1" customWidth="1"/>
    <col min="8716" max="8716" width="11.5703125" style="13" bestFit="1" customWidth="1"/>
    <col min="8717" max="8717" width="18.85546875" style="13" bestFit="1" customWidth="1"/>
    <col min="8718" max="8718" width="5.85546875" style="13" bestFit="1" customWidth="1"/>
    <col min="8719" max="8719" width="6.85546875" style="13" bestFit="1" customWidth="1"/>
    <col min="8720" max="8720" width="11.5703125" style="13" bestFit="1" customWidth="1"/>
    <col min="8721" max="8721" width="18.85546875" style="13" bestFit="1" customWidth="1"/>
    <col min="8722" max="8960" width="9.140625" style="13"/>
    <col min="8961" max="8961" width="5.85546875" style="13" bestFit="1" customWidth="1"/>
    <col min="8962" max="8962" width="6.85546875" style="13" bestFit="1" customWidth="1"/>
    <col min="8963" max="8963" width="11.5703125" style="13" bestFit="1" customWidth="1"/>
    <col min="8964" max="8964" width="14.140625" style="13" bestFit="1" customWidth="1"/>
    <col min="8965" max="8965" width="5.85546875" style="13" bestFit="1" customWidth="1"/>
    <col min="8966" max="8966" width="6.85546875" style="13" bestFit="1" customWidth="1"/>
    <col min="8967" max="8967" width="11.5703125" style="13" bestFit="1" customWidth="1"/>
    <col min="8968" max="8968" width="14.140625" style="13" bestFit="1" customWidth="1"/>
    <col min="8969" max="8969" width="1.7109375" style="13" customWidth="1"/>
    <col min="8970" max="8970" width="5.85546875" style="13" bestFit="1" customWidth="1"/>
    <col min="8971" max="8971" width="6.85546875" style="13" bestFit="1" customWidth="1"/>
    <col min="8972" max="8972" width="11.5703125" style="13" bestFit="1" customWidth="1"/>
    <col min="8973" max="8973" width="18.85546875" style="13" bestFit="1" customWidth="1"/>
    <col min="8974" max="8974" width="5.85546875" style="13" bestFit="1" customWidth="1"/>
    <col min="8975" max="8975" width="6.85546875" style="13" bestFit="1" customWidth="1"/>
    <col min="8976" max="8976" width="11.5703125" style="13" bestFit="1" customWidth="1"/>
    <col min="8977" max="8977" width="18.85546875" style="13" bestFit="1" customWidth="1"/>
    <col min="8978" max="9216" width="9.140625" style="13"/>
    <col min="9217" max="9217" width="5.85546875" style="13" bestFit="1" customWidth="1"/>
    <col min="9218" max="9218" width="6.85546875" style="13" bestFit="1" customWidth="1"/>
    <col min="9219" max="9219" width="11.5703125" style="13" bestFit="1" customWidth="1"/>
    <col min="9220" max="9220" width="14.140625" style="13" bestFit="1" customWidth="1"/>
    <col min="9221" max="9221" width="5.85546875" style="13" bestFit="1" customWidth="1"/>
    <col min="9222" max="9222" width="6.85546875" style="13" bestFit="1" customWidth="1"/>
    <col min="9223" max="9223" width="11.5703125" style="13" bestFit="1" customWidth="1"/>
    <col min="9224" max="9224" width="14.140625" style="13" bestFit="1" customWidth="1"/>
    <col min="9225" max="9225" width="1.7109375" style="13" customWidth="1"/>
    <col min="9226" max="9226" width="5.85546875" style="13" bestFit="1" customWidth="1"/>
    <col min="9227" max="9227" width="6.85546875" style="13" bestFit="1" customWidth="1"/>
    <col min="9228" max="9228" width="11.5703125" style="13" bestFit="1" customWidth="1"/>
    <col min="9229" max="9229" width="18.85546875" style="13" bestFit="1" customWidth="1"/>
    <col min="9230" max="9230" width="5.85546875" style="13" bestFit="1" customWidth="1"/>
    <col min="9231" max="9231" width="6.85546875" style="13" bestFit="1" customWidth="1"/>
    <col min="9232" max="9232" width="11.5703125" style="13" bestFit="1" customWidth="1"/>
    <col min="9233" max="9233" width="18.85546875" style="13" bestFit="1" customWidth="1"/>
    <col min="9234" max="9472" width="9.140625" style="13"/>
    <col min="9473" max="9473" width="5.85546875" style="13" bestFit="1" customWidth="1"/>
    <col min="9474" max="9474" width="6.85546875" style="13" bestFit="1" customWidth="1"/>
    <col min="9475" max="9475" width="11.5703125" style="13" bestFit="1" customWidth="1"/>
    <col min="9476" max="9476" width="14.140625" style="13" bestFit="1" customWidth="1"/>
    <col min="9477" max="9477" width="5.85546875" style="13" bestFit="1" customWidth="1"/>
    <col min="9478" max="9478" width="6.85546875" style="13" bestFit="1" customWidth="1"/>
    <col min="9479" max="9479" width="11.5703125" style="13" bestFit="1" customWidth="1"/>
    <col min="9480" max="9480" width="14.140625" style="13" bestFit="1" customWidth="1"/>
    <col min="9481" max="9481" width="1.7109375" style="13" customWidth="1"/>
    <col min="9482" max="9482" width="5.85546875" style="13" bestFit="1" customWidth="1"/>
    <col min="9483" max="9483" width="6.85546875" style="13" bestFit="1" customWidth="1"/>
    <col min="9484" max="9484" width="11.5703125" style="13" bestFit="1" customWidth="1"/>
    <col min="9485" max="9485" width="18.85546875" style="13" bestFit="1" customWidth="1"/>
    <col min="9486" max="9486" width="5.85546875" style="13" bestFit="1" customWidth="1"/>
    <col min="9487" max="9487" width="6.85546875" style="13" bestFit="1" customWidth="1"/>
    <col min="9488" max="9488" width="11.5703125" style="13" bestFit="1" customWidth="1"/>
    <col min="9489" max="9489" width="18.85546875" style="13" bestFit="1" customWidth="1"/>
    <col min="9490" max="9728" width="9.140625" style="13"/>
    <col min="9729" max="9729" width="5.85546875" style="13" bestFit="1" customWidth="1"/>
    <col min="9730" max="9730" width="6.85546875" style="13" bestFit="1" customWidth="1"/>
    <col min="9731" max="9731" width="11.5703125" style="13" bestFit="1" customWidth="1"/>
    <col min="9732" max="9732" width="14.140625" style="13" bestFit="1" customWidth="1"/>
    <col min="9733" max="9733" width="5.85546875" style="13" bestFit="1" customWidth="1"/>
    <col min="9734" max="9734" width="6.85546875" style="13" bestFit="1" customWidth="1"/>
    <col min="9735" max="9735" width="11.5703125" style="13" bestFit="1" customWidth="1"/>
    <col min="9736" max="9736" width="14.140625" style="13" bestFit="1" customWidth="1"/>
    <col min="9737" max="9737" width="1.7109375" style="13" customWidth="1"/>
    <col min="9738" max="9738" width="5.85546875" style="13" bestFit="1" customWidth="1"/>
    <col min="9739" max="9739" width="6.85546875" style="13" bestFit="1" customWidth="1"/>
    <col min="9740" max="9740" width="11.5703125" style="13" bestFit="1" customWidth="1"/>
    <col min="9741" max="9741" width="18.85546875" style="13" bestFit="1" customWidth="1"/>
    <col min="9742" max="9742" width="5.85546875" style="13" bestFit="1" customWidth="1"/>
    <col min="9743" max="9743" width="6.85546875" style="13" bestFit="1" customWidth="1"/>
    <col min="9744" max="9744" width="11.5703125" style="13" bestFit="1" customWidth="1"/>
    <col min="9745" max="9745" width="18.85546875" style="13" bestFit="1" customWidth="1"/>
    <col min="9746" max="9984" width="9.140625" style="13"/>
    <col min="9985" max="9985" width="5.85546875" style="13" bestFit="1" customWidth="1"/>
    <col min="9986" max="9986" width="6.85546875" style="13" bestFit="1" customWidth="1"/>
    <col min="9987" max="9987" width="11.5703125" style="13" bestFit="1" customWidth="1"/>
    <col min="9988" max="9988" width="14.140625" style="13" bestFit="1" customWidth="1"/>
    <col min="9989" max="9989" width="5.85546875" style="13" bestFit="1" customWidth="1"/>
    <col min="9990" max="9990" width="6.85546875" style="13" bestFit="1" customWidth="1"/>
    <col min="9991" max="9991" width="11.5703125" style="13" bestFit="1" customWidth="1"/>
    <col min="9992" max="9992" width="14.140625" style="13" bestFit="1" customWidth="1"/>
    <col min="9993" max="9993" width="1.7109375" style="13" customWidth="1"/>
    <col min="9994" max="9994" width="5.85546875" style="13" bestFit="1" customWidth="1"/>
    <col min="9995" max="9995" width="6.85546875" style="13" bestFit="1" customWidth="1"/>
    <col min="9996" max="9996" width="11.5703125" style="13" bestFit="1" customWidth="1"/>
    <col min="9997" max="9997" width="18.85546875" style="13" bestFit="1" customWidth="1"/>
    <col min="9998" max="9998" width="5.85546875" style="13" bestFit="1" customWidth="1"/>
    <col min="9999" max="9999" width="6.85546875" style="13" bestFit="1" customWidth="1"/>
    <col min="10000" max="10000" width="11.5703125" style="13" bestFit="1" customWidth="1"/>
    <col min="10001" max="10001" width="18.85546875" style="13" bestFit="1" customWidth="1"/>
    <col min="10002" max="10240" width="9.140625" style="13"/>
    <col min="10241" max="10241" width="5.85546875" style="13" bestFit="1" customWidth="1"/>
    <col min="10242" max="10242" width="6.85546875" style="13" bestFit="1" customWidth="1"/>
    <col min="10243" max="10243" width="11.5703125" style="13" bestFit="1" customWidth="1"/>
    <col min="10244" max="10244" width="14.140625" style="13" bestFit="1" customWidth="1"/>
    <col min="10245" max="10245" width="5.85546875" style="13" bestFit="1" customWidth="1"/>
    <col min="10246" max="10246" width="6.85546875" style="13" bestFit="1" customWidth="1"/>
    <col min="10247" max="10247" width="11.5703125" style="13" bestFit="1" customWidth="1"/>
    <col min="10248" max="10248" width="14.140625" style="13" bestFit="1" customWidth="1"/>
    <col min="10249" max="10249" width="1.7109375" style="13" customWidth="1"/>
    <col min="10250" max="10250" width="5.85546875" style="13" bestFit="1" customWidth="1"/>
    <col min="10251" max="10251" width="6.85546875" style="13" bestFit="1" customWidth="1"/>
    <col min="10252" max="10252" width="11.5703125" style="13" bestFit="1" customWidth="1"/>
    <col min="10253" max="10253" width="18.85546875" style="13" bestFit="1" customWidth="1"/>
    <col min="10254" max="10254" width="5.85546875" style="13" bestFit="1" customWidth="1"/>
    <col min="10255" max="10255" width="6.85546875" style="13" bestFit="1" customWidth="1"/>
    <col min="10256" max="10256" width="11.5703125" style="13" bestFit="1" customWidth="1"/>
    <col min="10257" max="10257" width="18.85546875" style="13" bestFit="1" customWidth="1"/>
    <col min="10258" max="10496" width="9.140625" style="13"/>
    <col min="10497" max="10497" width="5.85546875" style="13" bestFit="1" customWidth="1"/>
    <col min="10498" max="10498" width="6.85546875" style="13" bestFit="1" customWidth="1"/>
    <col min="10499" max="10499" width="11.5703125" style="13" bestFit="1" customWidth="1"/>
    <col min="10500" max="10500" width="14.140625" style="13" bestFit="1" customWidth="1"/>
    <col min="10501" max="10501" width="5.85546875" style="13" bestFit="1" customWidth="1"/>
    <col min="10502" max="10502" width="6.85546875" style="13" bestFit="1" customWidth="1"/>
    <col min="10503" max="10503" width="11.5703125" style="13" bestFit="1" customWidth="1"/>
    <col min="10504" max="10504" width="14.140625" style="13" bestFit="1" customWidth="1"/>
    <col min="10505" max="10505" width="1.7109375" style="13" customWidth="1"/>
    <col min="10506" max="10506" width="5.85546875" style="13" bestFit="1" customWidth="1"/>
    <col min="10507" max="10507" width="6.85546875" style="13" bestFit="1" customWidth="1"/>
    <col min="10508" max="10508" width="11.5703125" style="13" bestFit="1" customWidth="1"/>
    <col min="10509" max="10509" width="18.85546875" style="13" bestFit="1" customWidth="1"/>
    <col min="10510" max="10510" width="5.85546875" style="13" bestFit="1" customWidth="1"/>
    <col min="10511" max="10511" width="6.85546875" style="13" bestFit="1" customWidth="1"/>
    <col min="10512" max="10512" width="11.5703125" style="13" bestFit="1" customWidth="1"/>
    <col min="10513" max="10513" width="18.85546875" style="13" bestFit="1" customWidth="1"/>
    <col min="10514" max="10752" width="9.140625" style="13"/>
    <col min="10753" max="10753" width="5.85546875" style="13" bestFit="1" customWidth="1"/>
    <col min="10754" max="10754" width="6.85546875" style="13" bestFit="1" customWidth="1"/>
    <col min="10755" max="10755" width="11.5703125" style="13" bestFit="1" customWidth="1"/>
    <col min="10756" max="10756" width="14.140625" style="13" bestFit="1" customWidth="1"/>
    <col min="10757" max="10757" width="5.85546875" style="13" bestFit="1" customWidth="1"/>
    <col min="10758" max="10758" width="6.85546875" style="13" bestFit="1" customWidth="1"/>
    <col min="10759" max="10759" width="11.5703125" style="13" bestFit="1" customWidth="1"/>
    <col min="10760" max="10760" width="14.140625" style="13" bestFit="1" customWidth="1"/>
    <col min="10761" max="10761" width="1.7109375" style="13" customWidth="1"/>
    <col min="10762" max="10762" width="5.85546875" style="13" bestFit="1" customWidth="1"/>
    <col min="10763" max="10763" width="6.85546875" style="13" bestFit="1" customWidth="1"/>
    <col min="10764" max="10764" width="11.5703125" style="13" bestFit="1" customWidth="1"/>
    <col min="10765" max="10765" width="18.85546875" style="13" bestFit="1" customWidth="1"/>
    <col min="10766" max="10766" width="5.85546875" style="13" bestFit="1" customWidth="1"/>
    <col min="10767" max="10767" width="6.85546875" style="13" bestFit="1" customWidth="1"/>
    <col min="10768" max="10768" width="11.5703125" style="13" bestFit="1" customWidth="1"/>
    <col min="10769" max="10769" width="18.85546875" style="13" bestFit="1" customWidth="1"/>
    <col min="10770" max="11008" width="9.140625" style="13"/>
    <col min="11009" max="11009" width="5.85546875" style="13" bestFit="1" customWidth="1"/>
    <col min="11010" max="11010" width="6.85546875" style="13" bestFit="1" customWidth="1"/>
    <col min="11011" max="11011" width="11.5703125" style="13" bestFit="1" customWidth="1"/>
    <col min="11012" max="11012" width="14.140625" style="13" bestFit="1" customWidth="1"/>
    <col min="11013" max="11013" width="5.85546875" style="13" bestFit="1" customWidth="1"/>
    <col min="11014" max="11014" width="6.85546875" style="13" bestFit="1" customWidth="1"/>
    <col min="11015" max="11015" width="11.5703125" style="13" bestFit="1" customWidth="1"/>
    <col min="11016" max="11016" width="14.140625" style="13" bestFit="1" customWidth="1"/>
    <col min="11017" max="11017" width="1.7109375" style="13" customWidth="1"/>
    <col min="11018" max="11018" width="5.85546875" style="13" bestFit="1" customWidth="1"/>
    <col min="11019" max="11019" width="6.85546875" style="13" bestFit="1" customWidth="1"/>
    <col min="11020" max="11020" width="11.5703125" style="13" bestFit="1" customWidth="1"/>
    <col min="11021" max="11021" width="18.85546875" style="13" bestFit="1" customWidth="1"/>
    <col min="11022" max="11022" width="5.85546875" style="13" bestFit="1" customWidth="1"/>
    <col min="11023" max="11023" width="6.85546875" style="13" bestFit="1" customWidth="1"/>
    <col min="11024" max="11024" width="11.5703125" style="13" bestFit="1" customWidth="1"/>
    <col min="11025" max="11025" width="18.85546875" style="13" bestFit="1" customWidth="1"/>
    <col min="11026" max="11264" width="9.140625" style="13"/>
    <col min="11265" max="11265" width="5.85546875" style="13" bestFit="1" customWidth="1"/>
    <col min="11266" max="11266" width="6.85546875" style="13" bestFit="1" customWidth="1"/>
    <col min="11267" max="11267" width="11.5703125" style="13" bestFit="1" customWidth="1"/>
    <col min="11268" max="11268" width="14.140625" style="13" bestFit="1" customWidth="1"/>
    <col min="11269" max="11269" width="5.85546875" style="13" bestFit="1" customWidth="1"/>
    <col min="11270" max="11270" width="6.85546875" style="13" bestFit="1" customWidth="1"/>
    <col min="11271" max="11271" width="11.5703125" style="13" bestFit="1" customWidth="1"/>
    <col min="11272" max="11272" width="14.140625" style="13" bestFit="1" customWidth="1"/>
    <col min="11273" max="11273" width="1.7109375" style="13" customWidth="1"/>
    <col min="11274" max="11274" width="5.85546875" style="13" bestFit="1" customWidth="1"/>
    <col min="11275" max="11275" width="6.85546875" style="13" bestFit="1" customWidth="1"/>
    <col min="11276" max="11276" width="11.5703125" style="13" bestFit="1" customWidth="1"/>
    <col min="11277" max="11277" width="18.85546875" style="13" bestFit="1" customWidth="1"/>
    <col min="11278" max="11278" width="5.85546875" style="13" bestFit="1" customWidth="1"/>
    <col min="11279" max="11279" width="6.85546875" style="13" bestFit="1" customWidth="1"/>
    <col min="11280" max="11280" width="11.5703125" style="13" bestFit="1" customWidth="1"/>
    <col min="11281" max="11281" width="18.85546875" style="13" bestFit="1" customWidth="1"/>
    <col min="11282" max="11520" width="9.140625" style="13"/>
    <col min="11521" max="11521" width="5.85546875" style="13" bestFit="1" customWidth="1"/>
    <col min="11522" max="11522" width="6.85546875" style="13" bestFit="1" customWidth="1"/>
    <col min="11523" max="11523" width="11.5703125" style="13" bestFit="1" customWidth="1"/>
    <col min="11524" max="11524" width="14.140625" style="13" bestFit="1" customWidth="1"/>
    <col min="11525" max="11525" width="5.85546875" style="13" bestFit="1" customWidth="1"/>
    <col min="11526" max="11526" width="6.85546875" style="13" bestFit="1" customWidth="1"/>
    <col min="11527" max="11527" width="11.5703125" style="13" bestFit="1" customWidth="1"/>
    <col min="11528" max="11528" width="14.140625" style="13" bestFit="1" customWidth="1"/>
    <col min="11529" max="11529" width="1.7109375" style="13" customWidth="1"/>
    <col min="11530" max="11530" width="5.85546875" style="13" bestFit="1" customWidth="1"/>
    <col min="11531" max="11531" width="6.85546875" style="13" bestFit="1" customWidth="1"/>
    <col min="11532" max="11532" width="11.5703125" style="13" bestFit="1" customWidth="1"/>
    <col min="11533" max="11533" width="18.85546875" style="13" bestFit="1" customWidth="1"/>
    <col min="11534" max="11534" width="5.85546875" style="13" bestFit="1" customWidth="1"/>
    <col min="11535" max="11535" width="6.85546875" style="13" bestFit="1" customWidth="1"/>
    <col min="11536" max="11536" width="11.5703125" style="13" bestFit="1" customWidth="1"/>
    <col min="11537" max="11537" width="18.85546875" style="13" bestFit="1" customWidth="1"/>
    <col min="11538" max="11776" width="9.140625" style="13"/>
    <col min="11777" max="11777" width="5.85546875" style="13" bestFit="1" customWidth="1"/>
    <col min="11778" max="11778" width="6.85546875" style="13" bestFit="1" customWidth="1"/>
    <col min="11779" max="11779" width="11.5703125" style="13" bestFit="1" customWidth="1"/>
    <col min="11780" max="11780" width="14.140625" style="13" bestFit="1" customWidth="1"/>
    <col min="11781" max="11781" width="5.85546875" style="13" bestFit="1" customWidth="1"/>
    <col min="11782" max="11782" width="6.85546875" style="13" bestFit="1" customWidth="1"/>
    <col min="11783" max="11783" width="11.5703125" style="13" bestFit="1" customWidth="1"/>
    <col min="11784" max="11784" width="14.140625" style="13" bestFit="1" customWidth="1"/>
    <col min="11785" max="11785" width="1.7109375" style="13" customWidth="1"/>
    <col min="11786" max="11786" width="5.85546875" style="13" bestFit="1" customWidth="1"/>
    <col min="11787" max="11787" width="6.85546875" style="13" bestFit="1" customWidth="1"/>
    <col min="11788" max="11788" width="11.5703125" style="13" bestFit="1" customWidth="1"/>
    <col min="11789" max="11789" width="18.85546875" style="13" bestFit="1" customWidth="1"/>
    <col min="11790" max="11790" width="5.85546875" style="13" bestFit="1" customWidth="1"/>
    <col min="11791" max="11791" width="6.85546875" style="13" bestFit="1" customWidth="1"/>
    <col min="11792" max="11792" width="11.5703125" style="13" bestFit="1" customWidth="1"/>
    <col min="11793" max="11793" width="18.85546875" style="13" bestFit="1" customWidth="1"/>
    <col min="11794" max="12032" width="9.140625" style="13"/>
    <col min="12033" max="12033" width="5.85546875" style="13" bestFit="1" customWidth="1"/>
    <col min="12034" max="12034" width="6.85546875" style="13" bestFit="1" customWidth="1"/>
    <col min="12035" max="12035" width="11.5703125" style="13" bestFit="1" customWidth="1"/>
    <col min="12036" max="12036" width="14.140625" style="13" bestFit="1" customWidth="1"/>
    <col min="12037" max="12037" width="5.85546875" style="13" bestFit="1" customWidth="1"/>
    <col min="12038" max="12038" width="6.85546875" style="13" bestFit="1" customWidth="1"/>
    <col min="12039" max="12039" width="11.5703125" style="13" bestFit="1" customWidth="1"/>
    <col min="12040" max="12040" width="14.140625" style="13" bestFit="1" customWidth="1"/>
    <col min="12041" max="12041" width="1.7109375" style="13" customWidth="1"/>
    <col min="12042" max="12042" width="5.85546875" style="13" bestFit="1" customWidth="1"/>
    <col min="12043" max="12043" width="6.85546875" style="13" bestFit="1" customWidth="1"/>
    <col min="12044" max="12044" width="11.5703125" style="13" bestFit="1" customWidth="1"/>
    <col min="12045" max="12045" width="18.85546875" style="13" bestFit="1" customWidth="1"/>
    <col min="12046" max="12046" width="5.85546875" style="13" bestFit="1" customWidth="1"/>
    <col min="12047" max="12047" width="6.85546875" style="13" bestFit="1" customWidth="1"/>
    <col min="12048" max="12048" width="11.5703125" style="13" bestFit="1" customWidth="1"/>
    <col min="12049" max="12049" width="18.85546875" style="13" bestFit="1" customWidth="1"/>
    <col min="12050" max="12288" width="9.140625" style="13"/>
    <col min="12289" max="12289" width="5.85546875" style="13" bestFit="1" customWidth="1"/>
    <col min="12290" max="12290" width="6.85546875" style="13" bestFit="1" customWidth="1"/>
    <col min="12291" max="12291" width="11.5703125" style="13" bestFit="1" customWidth="1"/>
    <col min="12292" max="12292" width="14.140625" style="13" bestFit="1" customWidth="1"/>
    <col min="12293" max="12293" width="5.85546875" style="13" bestFit="1" customWidth="1"/>
    <col min="12294" max="12294" width="6.85546875" style="13" bestFit="1" customWidth="1"/>
    <col min="12295" max="12295" width="11.5703125" style="13" bestFit="1" customWidth="1"/>
    <col min="12296" max="12296" width="14.140625" style="13" bestFit="1" customWidth="1"/>
    <col min="12297" max="12297" width="1.7109375" style="13" customWidth="1"/>
    <col min="12298" max="12298" width="5.85546875" style="13" bestFit="1" customWidth="1"/>
    <col min="12299" max="12299" width="6.85546875" style="13" bestFit="1" customWidth="1"/>
    <col min="12300" max="12300" width="11.5703125" style="13" bestFit="1" customWidth="1"/>
    <col min="12301" max="12301" width="18.85546875" style="13" bestFit="1" customWidth="1"/>
    <col min="12302" max="12302" width="5.85546875" style="13" bestFit="1" customWidth="1"/>
    <col min="12303" max="12303" width="6.85546875" style="13" bestFit="1" customWidth="1"/>
    <col min="12304" max="12304" width="11.5703125" style="13" bestFit="1" customWidth="1"/>
    <col min="12305" max="12305" width="18.85546875" style="13" bestFit="1" customWidth="1"/>
    <col min="12306" max="12544" width="9.140625" style="13"/>
    <col min="12545" max="12545" width="5.85546875" style="13" bestFit="1" customWidth="1"/>
    <col min="12546" max="12546" width="6.85546875" style="13" bestFit="1" customWidth="1"/>
    <col min="12547" max="12547" width="11.5703125" style="13" bestFit="1" customWidth="1"/>
    <col min="12548" max="12548" width="14.140625" style="13" bestFit="1" customWidth="1"/>
    <col min="12549" max="12549" width="5.85546875" style="13" bestFit="1" customWidth="1"/>
    <col min="12550" max="12550" width="6.85546875" style="13" bestFit="1" customWidth="1"/>
    <col min="12551" max="12551" width="11.5703125" style="13" bestFit="1" customWidth="1"/>
    <col min="12552" max="12552" width="14.140625" style="13" bestFit="1" customWidth="1"/>
    <col min="12553" max="12553" width="1.7109375" style="13" customWidth="1"/>
    <col min="12554" max="12554" width="5.85546875" style="13" bestFit="1" customWidth="1"/>
    <col min="12555" max="12555" width="6.85546875" style="13" bestFit="1" customWidth="1"/>
    <col min="12556" max="12556" width="11.5703125" style="13" bestFit="1" customWidth="1"/>
    <col min="12557" max="12557" width="18.85546875" style="13" bestFit="1" customWidth="1"/>
    <col min="12558" max="12558" width="5.85546875" style="13" bestFit="1" customWidth="1"/>
    <col min="12559" max="12559" width="6.85546875" style="13" bestFit="1" customWidth="1"/>
    <col min="12560" max="12560" width="11.5703125" style="13" bestFit="1" customWidth="1"/>
    <col min="12561" max="12561" width="18.85546875" style="13" bestFit="1" customWidth="1"/>
    <col min="12562" max="12800" width="9.140625" style="13"/>
    <col min="12801" max="12801" width="5.85546875" style="13" bestFit="1" customWidth="1"/>
    <col min="12802" max="12802" width="6.85546875" style="13" bestFit="1" customWidth="1"/>
    <col min="12803" max="12803" width="11.5703125" style="13" bestFit="1" customWidth="1"/>
    <col min="12804" max="12804" width="14.140625" style="13" bestFit="1" customWidth="1"/>
    <col min="12805" max="12805" width="5.85546875" style="13" bestFit="1" customWidth="1"/>
    <col min="12806" max="12806" width="6.85546875" style="13" bestFit="1" customWidth="1"/>
    <col min="12807" max="12807" width="11.5703125" style="13" bestFit="1" customWidth="1"/>
    <col min="12808" max="12808" width="14.140625" style="13" bestFit="1" customWidth="1"/>
    <col min="12809" max="12809" width="1.7109375" style="13" customWidth="1"/>
    <col min="12810" max="12810" width="5.85546875" style="13" bestFit="1" customWidth="1"/>
    <col min="12811" max="12811" width="6.85546875" style="13" bestFit="1" customWidth="1"/>
    <col min="12812" max="12812" width="11.5703125" style="13" bestFit="1" customWidth="1"/>
    <col min="12813" max="12813" width="18.85546875" style="13" bestFit="1" customWidth="1"/>
    <col min="12814" max="12814" width="5.85546875" style="13" bestFit="1" customWidth="1"/>
    <col min="12815" max="12815" width="6.85546875" style="13" bestFit="1" customWidth="1"/>
    <col min="12816" max="12816" width="11.5703125" style="13" bestFit="1" customWidth="1"/>
    <col min="12817" max="12817" width="18.85546875" style="13" bestFit="1" customWidth="1"/>
    <col min="12818" max="13056" width="9.140625" style="13"/>
    <col min="13057" max="13057" width="5.85546875" style="13" bestFit="1" customWidth="1"/>
    <col min="13058" max="13058" width="6.85546875" style="13" bestFit="1" customWidth="1"/>
    <col min="13059" max="13059" width="11.5703125" style="13" bestFit="1" customWidth="1"/>
    <col min="13060" max="13060" width="14.140625" style="13" bestFit="1" customWidth="1"/>
    <col min="13061" max="13061" width="5.85546875" style="13" bestFit="1" customWidth="1"/>
    <col min="13062" max="13062" width="6.85546875" style="13" bestFit="1" customWidth="1"/>
    <col min="13063" max="13063" width="11.5703125" style="13" bestFit="1" customWidth="1"/>
    <col min="13064" max="13064" width="14.140625" style="13" bestFit="1" customWidth="1"/>
    <col min="13065" max="13065" width="1.7109375" style="13" customWidth="1"/>
    <col min="13066" max="13066" width="5.85546875" style="13" bestFit="1" customWidth="1"/>
    <col min="13067" max="13067" width="6.85546875" style="13" bestFit="1" customWidth="1"/>
    <col min="13068" max="13068" width="11.5703125" style="13" bestFit="1" customWidth="1"/>
    <col min="13069" max="13069" width="18.85546875" style="13" bestFit="1" customWidth="1"/>
    <col min="13070" max="13070" width="5.85546875" style="13" bestFit="1" customWidth="1"/>
    <col min="13071" max="13071" width="6.85546875" style="13" bestFit="1" customWidth="1"/>
    <col min="13072" max="13072" width="11.5703125" style="13" bestFit="1" customWidth="1"/>
    <col min="13073" max="13073" width="18.85546875" style="13" bestFit="1" customWidth="1"/>
    <col min="13074" max="13312" width="9.140625" style="13"/>
    <col min="13313" max="13313" width="5.85546875" style="13" bestFit="1" customWidth="1"/>
    <col min="13314" max="13314" width="6.85546875" style="13" bestFit="1" customWidth="1"/>
    <col min="13315" max="13315" width="11.5703125" style="13" bestFit="1" customWidth="1"/>
    <col min="13316" max="13316" width="14.140625" style="13" bestFit="1" customWidth="1"/>
    <col min="13317" max="13317" width="5.85546875" style="13" bestFit="1" customWidth="1"/>
    <col min="13318" max="13318" width="6.85546875" style="13" bestFit="1" customWidth="1"/>
    <col min="13319" max="13319" width="11.5703125" style="13" bestFit="1" customWidth="1"/>
    <col min="13320" max="13320" width="14.140625" style="13" bestFit="1" customWidth="1"/>
    <col min="13321" max="13321" width="1.7109375" style="13" customWidth="1"/>
    <col min="13322" max="13322" width="5.85546875" style="13" bestFit="1" customWidth="1"/>
    <col min="13323" max="13323" width="6.85546875" style="13" bestFit="1" customWidth="1"/>
    <col min="13324" max="13324" width="11.5703125" style="13" bestFit="1" customWidth="1"/>
    <col min="13325" max="13325" width="18.85546875" style="13" bestFit="1" customWidth="1"/>
    <col min="13326" max="13326" width="5.85546875" style="13" bestFit="1" customWidth="1"/>
    <col min="13327" max="13327" width="6.85546875" style="13" bestFit="1" customWidth="1"/>
    <col min="13328" max="13328" width="11.5703125" style="13" bestFit="1" customWidth="1"/>
    <col min="13329" max="13329" width="18.85546875" style="13" bestFit="1" customWidth="1"/>
    <col min="13330" max="13568" width="9.140625" style="13"/>
    <col min="13569" max="13569" width="5.85546875" style="13" bestFit="1" customWidth="1"/>
    <col min="13570" max="13570" width="6.85546875" style="13" bestFit="1" customWidth="1"/>
    <col min="13571" max="13571" width="11.5703125" style="13" bestFit="1" customWidth="1"/>
    <col min="13572" max="13572" width="14.140625" style="13" bestFit="1" customWidth="1"/>
    <col min="13573" max="13573" width="5.85546875" style="13" bestFit="1" customWidth="1"/>
    <col min="13574" max="13574" width="6.85546875" style="13" bestFit="1" customWidth="1"/>
    <col min="13575" max="13575" width="11.5703125" style="13" bestFit="1" customWidth="1"/>
    <col min="13576" max="13576" width="14.140625" style="13" bestFit="1" customWidth="1"/>
    <col min="13577" max="13577" width="1.7109375" style="13" customWidth="1"/>
    <col min="13578" max="13578" width="5.85546875" style="13" bestFit="1" customWidth="1"/>
    <col min="13579" max="13579" width="6.85546875" style="13" bestFit="1" customWidth="1"/>
    <col min="13580" max="13580" width="11.5703125" style="13" bestFit="1" customWidth="1"/>
    <col min="13581" max="13581" width="18.85546875" style="13" bestFit="1" customWidth="1"/>
    <col min="13582" max="13582" width="5.85546875" style="13" bestFit="1" customWidth="1"/>
    <col min="13583" max="13583" width="6.85546875" style="13" bestFit="1" customWidth="1"/>
    <col min="13584" max="13584" width="11.5703125" style="13" bestFit="1" customWidth="1"/>
    <col min="13585" max="13585" width="18.85546875" style="13" bestFit="1" customWidth="1"/>
    <col min="13586" max="13824" width="9.140625" style="13"/>
    <col min="13825" max="13825" width="5.85546875" style="13" bestFit="1" customWidth="1"/>
    <col min="13826" max="13826" width="6.85546875" style="13" bestFit="1" customWidth="1"/>
    <col min="13827" max="13827" width="11.5703125" style="13" bestFit="1" customWidth="1"/>
    <col min="13828" max="13828" width="14.140625" style="13" bestFit="1" customWidth="1"/>
    <col min="13829" max="13829" width="5.85546875" style="13" bestFit="1" customWidth="1"/>
    <col min="13830" max="13830" width="6.85546875" style="13" bestFit="1" customWidth="1"/>
    <col min="13831" max="13831" width="11.5703125" style="13" bestFit="1" customWidth="1"/>
    <col min="13832" max="13832" width="14.140625" style="13" bestFit="1" customWidth="1"/>
    <col min="13833" max="13833" width="1.7109375" style="13" customWidth="1"/>
    <col min="13834" max="13834" width="5.85546875" style="13" bestFit="1" customWidth="1"/>
    <col min="13835" max="13835" width="6.85546875" style="13" bestFit="1" customWidth="1"/>
    <col min="13836" max="13836" width="11.5703125" style="13" bestFit="1" customWidth="1"/>
    <col min="13837" max="13837" width="18.85546875" style="13" bestFit="1" customWidth="1"/>
    <col min="13838" max="13838" width="5.85546875" style="13" bestFit="1" customWidth="1"/>
    <col min="13839" max="13839" width="6.85546875" style="13" bestFit="1" customWidth="1"/>
    <col min="13840" max="13840" width="11.5703125" style="13" bestFit="1" customWidth="1"/>
    <col min="13841" max="13841" width="18.85546875" style="13" bestFit="1" customWidth="1"/>
    <col min="13842" max="14080" width="9.140625" style="13"/>
    <col min="14081" max="14081" width="5.85546875" style="13" bestFit="1" customWidth="1"/>
    <col min="14082" max="14082" width="6.85546875" style="13" bestFit="1" customWidth="1"/>
    <col min="14083" max="14083" width="11.5703125" style="13" bestFit="1" customWidth="1"/>
    <col min="14084" max="14084" width="14.140625" style="13" bestFit="1" customWidth="1"/>
    <col min="14085" max="14085" width="5.85546875" style="13" bestFit="1" customWidth="1"/>
    <col min="14086" max="14086" width="6.85546875" style="13" bestFit="1" customWidth="1"/>
    <col min="14087" max="14087" width="11.5703125" style="13" bestFit="1" customWidth="1"/>
    <col min="14088" max="14088" width="14.140625" style="13" bestFit="1" customWidth="1"/>
    <col min="14089" max="14089" width="1.7109375" style="13" customWidth="1"/>
    <col min="14090" max="14090" width="5.85546875" style="13" bestFit="1" customWidth="1"/>
    <col min="14091" max="14091" width="6.85546875" style="13" bestFit="1" customWidth="1"/>
    <col min="14092" max="14092" width="11.5703125" style="13" bestFit="1" customWidth="1"/>
    <col min="14093" max="14093" width="18.85546875" style="13" bestFit="1" customWidth="1"/>
    <col min="14094" max="14094" width="5.85546875" style="13" bestFit="1" customWidth="1"/>
    <col min="14095" max="14095" width="6.85546875" style="13" bestFit="1" customWidth="1"/>
    <col min="14096" max="14096" width="11.5703125" style="13" bestFit="1" customWidth="1"/>
    <col min="14097" max="14097" width="18.85546875" style="13" bestFit="1" customWidth="1"/>
    <col min="14098" max="14336" width="9.140625" style="13"/>
    <col min="14337" max="14337" width="5.85546875" style="13" bestFit="1" customWidth="1"/>
    <col min="14338" max="14338" width="6.85546875" style="13" bestFit="1" customWidth="1"/>
    <col min="14339" max="14339" width="11.5703125" style="13" bestFit="1" customWidth="1"/>
    <col min="14340" max="14340" width="14.140625" style="13" bestFit="1" customWidth="1"/>
    <col min="14341" max="14341" width="5.85546875" style="13" bestFit="1" customWidth="1"/>
    <col min="14342" max="14342" width="6.85546875" style="13" bestFit="1" customWidth="1"/>
    <col min="14343" max="14343" width="11.5703125" style="13" bestFit="1" customWidth="1"/>
    <col min="14344" max="14344" width="14.140625" style="13" bestFit="1" customWidth="1"/>
    <col min="14345" max="14345" width="1.7109375" style="13" customWidth="1"/>
    <col min="14346" max="14346" width="5.85546875" style="13" bestFit="1" customWidth="1"/>
    <col min="14347" max="14347" width="6.85546875" style="13" bestFit="1" customWidth="1"/>
    <col min="14348" max="14348" width="11.5703125" style="13" bestFit="1" customWidth="1"/>
    <col min="14349" max="14349" width="18.85546875" style="13" bestFit="1" customWidth="1"/>
    <col min="14350" max="14350" width="5.85546875" style="13" bestFit="1" customWidth="1"/>
    <col min="14351" max="14351" width="6.85546875" style="13" bestFit="1" customWidth="1"/>
    <col min="14352" max="14352" width="11.5703125" style="13" bestFit="1" customWidth="1"/>
    <col min="14353" max="14353" width="18.85546875" style="13" bestFit="1" customWidth="1"/>
    <col min="14354" max="14592" width="9.140625" style="13"/>
    <col min="14593" max="14593" width="5.85546875" style="13" bestFit="1" customWidth="1"/>
    <col min="14594" max="14594" width="6.85546875" style="13" bestFit="1" customWidth="1"/>
    <col min="14595" max="14595" width="11.5703125" style="13" bestFit="1" customWidth="1"/>
    <col min="14596" max="14596" width="14.140625" style="13" bestFit="1" customWidth="1"/>
    <col min="14597" max="14597" width="5.85546875" style="13" bestFit="1" customWidth="1"/>
    <col min="14598" max="14598" width="6.85546875" style="13" bestFit="1" customWidth="1"/>
    <col min="14599" max="14599" width="11.5703125" style="13" bestFit="1" customWidth="1"/>
    <col min="14600" max="14600" width="14.140625" style="13" bestFit="1" customWidth="1"/>
    <col min="14601" max="14601" width="1.7109375" style="13" customWidth="1"/>
    <col min="14602" max="14602" width="5.85546875" style="13" bestFit="1" customWidth="1"/>
    <col min="14603" max="14603" width="6.85546875" style="13" bestFit="1" customWidth="1"/>
    <col min="14604" max="14604" width="11.5703125" style="13" bestFit="1" customWidth="1"/>
    <col min="14605" max="14605" width="18.85546875" style="13" bestFit="1" customWidth="1"/>
    <col min="14606" max="14606" width="5.85546875" style="13" bestFit="1" customWidth="1"/>
    <col min="14607" max="14607" width="6.85546875" style="13" bestFit="1" customWidth="1"/>
    <col min="14608" max="14608" width="11.5703125" style="13" bestFit="1" customWidth="1"/>
    <col min="14609" max="14609" width="18.85546875" style="13" bestFit="1" customWidth="1"/>
    <col min="14610" max="14848" width="9.140625" style="13"/>
    <col min="14849" max="14849" width="5.85546875" style="13" bestFit="1" customWidth="1"/>
    <col min="14850" max="14850" width="6.85546875" style="13" bestFit="1" customWidth="1"/>
    <col min="14851" max="14851" width="11.5703125" style="13" bestFit="1" customWidth="1"/>
    <col min="14852" max="14852" width="14.140625" style="13" bestFit="1" customWidth="1"/>
    <col min="14853" max="14853" width="5.85546875" style="13" bestFit="1" customWidth="1"/>
    <col min="14854" max="14854" width="6.85546875" style="13" bestFit="1" customWidth="1"/>
    <col min="14855" max="14855" width="11.5703125" style="13" bestFit="1" customWidth="1"/>
    <col min="14856" max="14856" width="14.140625" style="13" bestFit="1" customWidth="1"/>
    <col min="14857" max="14857" width="1.7109375" style="13" customWidth="1"/>
    <col min="14858" max="14858" width="5.85546875" style="13" bestFit="1" customWidth="1"/>
    <col min="14859" max="14859" width="6.85546875" style="13" bestFit="1" customWidth="1"/>
    <col min="14860" max="14860" width="11.5703125" style="13" bestFit="1" customWidth="1"/>
    <col min="14861" max="14861" width="18.85546875" style="13" bestFit="1" customWidth="1"/>
    <col min="14862" max="14862" width="5.85546875" style="13" bestFit="1" customWidth="1"/>
    <col min="14863" max="14863" width="6.85546875" style="13" bestFit="1" customWidth="1"/>
    <col min="14864" max="14864" width="11.5703125" style="13" bestFit="1" customWidth="1"/>
    <col min="14865" max="14865" width="18.85546875" style="13" bestFit="1" customWidth="1"/>
    <col min="14866" max="15104" width="9.140625" style="13"/>
    <col min="15105" max="15105" width="5.85546875" style="13" bestFit="1" customWidth="1"/>
    <col min="15106" max="15106" width="6.85546875" style="13" bestFit="1" customWidth="1"/>
    <col min="15107" max="15107" width="11.5703125" style="13" bestFit="1" customWidth="1"/>
    <col min="15108" max="15108" width="14.140625" style="13" bestFit="1" customWidth="1"/>
    <col min="15109" max="15109" width="5.85546875" style="13" bestFit="1" customWidth="1"/>
    <col min="15110" max="15110" width="6.85546875" style="13" bestFit="1" customWidth="1"/>
    <col min="15111" max="15111" width="11.5703125" style="13" bestFit="1" customWidth="1"/>
    <col min="15112" max="15112" width="14.140625" style="13" bestFit="1" customWidth="1"/>
    <col min="15113" max="15113" width="1.7109375" style="13" customWidth="1"/>
    <col min="15114" max="15114" width="5.85546875" style="13" bestFit="1" customWidth="1"/>
    <col min="15115" max="15115" width="6.85546875" style="13" bestFit="1" customWidth="1"/>
    <col min="15116" max="15116" width="11.5703125" style="13" bestFit="1" customWidth="1"/>
    <col min="15117" max="15117" width="18.85546875" style="13" bestFit="1" customWidth="1"/>
    <col min="15118" max="15118" width="5.85546875" style="13" bestFit="1" customWidth="1"/>
    <col min="15119" max="15119" width="6.85546875" style="13" bestFit="1" customWidth="1"/>
    <col min="15120" max="15120" width="11.5703125" style="13" bestFit="1" customWidth="1"/>
    <col min="15121" max="15121" width="18.85546875" style="13" bestFit="1" customWidth="1"/>
    <col min="15122" max="15360" width="9.140625" style="13"/>
    <col min="15361" max="15361" width="5.85546875" style="13" bestFit="1" customWidth="1"/>
    <col min="15362" max="15362" width="6.85546875" style="13" bestFit="1" customWidth="1"/>
    <col min="15363" max="15363" width="11.5703125" style="13" bestFit="1" customWidth="1"/>
    <col min="15364" max="15364" width="14.140625" style="13" bestFit="1" customWidth="1"/>
    <col min="15365" max="15365" width="5.85546875" style="13" bestFit="1" customWidth="1"/>
    <col min="15366" max="15366" width="6.85546875" style="13" bestFit="1" customWidth="1"/>
    <col min="15367" max="15367" width="11.5703125" style="13" bestFit="1" customWidth="1"/>
    <col min="15368" max="15368" width="14.140625" style="13" bestFit="1" customWidth="1"/>
    <col min="15369" max="15369" width="1.7109375" style="13" customWidth="1"/>
    <col min="15370" max="15370" width="5.85546875" style="13" bestFit="1" customWidth="1"/>
    <col min="15371" max="15371" width="6.85546875" style="13" bestFit="1" customWidth="1"/>
    <col min="15372" max="15372" width="11.5703125" style="13" bestFit="1" customWidth="1"/>
    <col min="15373" max="15373" width="18.85546875" style="13" bestFit="1" customWidth="1"/>
    <col min="15374" max="15374" width="5.85546875" style="13" bestFit="1" customWidth="1"/>
    <col min="15375" max="15375" width="6.85546875" style="13" bestFit="1" customWidth="1"/>
    <col min="15376" max="15376" width="11.5703125" style="13" bestFit="1" customWidth="1"/>
    <col min="15377" max="15377" width="18.85546875" style="13" bestFit="1" customWidth="1"/>
    <col min="15378" max="15616" width="9.140625" style="13"/>
    <col min="15617" max="15617" width="5.85546875" style="13" bestFit="1" customWidth="1"/>
    <col min="15618" max="15618" width="6.85546875" style="13" bestFit="1" customWidth="1"/>
    <col min="15619" max="15619" width="11.5703125" style="13" bestFit="1" customWidth="1"/>
    <col min="15620" max="15620" width="14.140625" style="13" bestFit="1" customWidth="1"/>
    <col min="15621" max="15621" width="5.85546875" style="13" bestFit="1" customWidth="1"/>
    <col min="15622" max="15622" width="6.85546875" style="13" bestFit="1" customWidth="1"/>
    <col min="15623" max="15623" width="11.5703125" style="13" bestFit="1" customWidth="1"/>
    <col min="15624" max="15624" width="14.140625" style="13" bestFit="1" customWidth="1"/>
    <col min="15625" max="15625" width="1.7109375" style="13" customWidth="1"/>
    <col min="15626" max="15626" width="5.85546875" style="13" bestFit="1" customWidth="1"/>
    <col min="15627" max="15627" width="6.85546875" style="13" bestFit="1" customWidth="1"/>
    <col min="15628" max="15628" width="11.5703125" style="13" bestFit="1" customWidth="1"/>
    <col min="15629" max="15629" width="18.85546875" style="13" bestFit="1" customWidth="1"/>
    <col min="15630" max="15630" width="5.85546875" style="13" bestFit="1" customWidth="1"/>
    <col min="15631" max="15631" width="6.85546875" style="13" bestFit="1" customWidth="1"/>
    <col min="15632" max="15632" width="11.5703125" style="13" bestFit="1" customWidth="1"/>
    <col min="15633" max="15633" width="18.85546875" style="13" bestFit="1" customWidth="1"/>
    <col min="15634" max="15872" width="9.140625" style="13"/>
    <col min="15873" max="15873" width="5.85546875" style="13" bestFit="1" customWidth="1"/>
    <col min="15874" max="15874" width="6.85546875" style="13" bestFit="1" customWidth="1"/>
    <col min="15875" max="15875" width="11.5703125" style="13" bestFit="1" customWidth="1"/>
    <col min="15876" max="15876" width="14.140625" style="13" bestFit="1" customWidth="1"/>
    <col min="15877" max="15877" width="5.85546875" style="13" bestFit="1" customWidth="1"/>
    <col min="15878" max="15878" width="6.85546875" style="13" bestFit="1" customWidth="1"/>
    <col min="15879" max="15879" width="11.5703125" style="13" bestFit="1" customWidth="1"/>
    <col min="15880" max="15880" width="14.140625" style="13" bestFit="1" customWidth="1"/>
    <col min="15881" max="15881" width="1.7109375" style="13" customWidth="1"/>
    <col min="15882" max="15882" width="5.85546875" style="13" bestFit="1" customWidth="1"/>
    <col min="15883" max="15883" width="6.85546875" style="13" bestFit="1" customWidth="1"/>
    <col min="15884" max="15884" width="11.5703125" style="13" bestFit="1" customWidth="1"/>
    <col min="15885" max="15885" width="18.85546875" style="13" bestFit="1" customWidth="1"/>
    <col min="15886" max="15886" width="5.85546875" style="13" bestFit="1" customWidth="1"/>
    <col min="15887" max="15887" width="6.85546875" style="13" bestFit="1" customWidth="1"/>
    <col min="15888" max="15888" width="11.5703125" style="13" bestFit="1" customWidth="1"/>
    <col min="15889" max="15889" width="18.85546875" style="13" bestFit="1" customWidth="1"/>
    <col min="15890" max="16128" width="9.140625" style="13"/>
    <col min="16129" max="16129" width="5.85546875" style="13" bestFit="1" customWidth="1"/>
    <col min="16130" max="16130" width="6.85546875" style="13" bestFit="1" customWidth="1"/>
    <col min="16131" max="16131" width="11.5703125" style="13" bestFit="1" customWidth="1"/>
    <col min="16132" max="16132" width="14.140625" style="13" bestFit="1" customWidth="1"/>
    <col min="16133" max="16133" width="5.85546875" style="13" bestFit="1" customWidth="1"/>
    <col min="16134" max="16134" width="6.85546875" style="13" bestFit="1" customWidth="1"/>
    <col min="16135" max="16135" width="11.5703125" style="13" bestFit="1" customWidth="1"/>
    <col min="16136" max="16136" width="14.140625" style="13" bestFit="1" customWidth="1"/>
    <col min="16137" max="16137" width="1.7109375" style="13" customWidth="1"/>
    <col min="16138" max="16138" width="5.85546875" style="13" bestFit="1" customWidth="1"/>
    <col min="16139" max="16139" width="6.85546875" style="13" bestFit="1" customWidth="1"/>
    <col min="16140" max="16140" width="11.5703125" style="13" bestFit="1" customWidth="1"/>
    <col min="16141" max="16141" width="18.85546875" style="13" bestFit="1" customWidth="1"/>
    <col min="16142" max="16142" width="5.85546875" style="13" bestFit="1" customWidth="1"/>
    <col min="16143" max="16143" width="6.85546875" style="13" bestFit="1" customWidth="1"/>
    <col min="16144" max="16144" width="11.5703125" style="13" bestFit="1" customWidth="1"/>
    <col min="16145" max="16145" width="18.85546875" style="13" bestFit="1" customWidth="1"/>
    <col min="16146" max="16384" width="9.140625" style="13"/>
  </cols>
  <sheetData>
    <row r="1" spans="1:17">
      <c r="A1" s="3" t="s">
        <v>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 t="s">
        <v>3</v>
      </c>
      <c r="B2" s="3"/>
      <c r="C2" s="3"/>
      <c r="D2" s="3"/>
      <c r="E2" s="3"/>
      <c r="F2" s="3"/>
      <c r="G2" s="3"/>
      <c r="H2" s="3"/>
      <c r="J2" s="3" t="s">
        <v>182</v>
      </c>
      <c r="K2" s="3"/>
      <c r="L2" s="3"/>
      <c r="M2" s="3"/>
      <c r="N2" s="3"/>
      <c r="O2" s="3"/>
      <c r="P2" s="3"/>
      <c r="Q2" s="3"/>
    </row>
    <row r="3" spans="1:17">
      <c r="A3" s="3" t="s">
        <v>94</v>
      </c>
      <c r="B3" s="3"/>
      <c r="C3" s="3"/>
      <c r="D3" s="3"/>
      <c r="E3" s="3"/>
      <c r="F3" s="3"/>
      <c r="G3" s="3"/>
      <c r="H3" s="3"/>
      <c r="J3" s="3" t="s">
        <v>183</v>
      </c>
      <c r="K3" s="3"/>
      <c r="L3" s="3"/>
      <c r="M3" s="3"/>
      <c r="N3" s="3"/>
      <c r="O3" s="3"/>
      <c r="P3" s="3"/>
      <c r="Q3" s="3"/>
    </row>
    <row r="4" spans="1:17">
      <c r="A4" s="3" t="s">
        <v>95</v>
      </c>
      <c r="B4" s="3"/>
      <c r="C4" s="3"/>
      <c r="D4" s="3"/>
      <c r="E4" s="3"/>
      <c r="F4" s="3"/>
      <c r="G4" s="3"/>
      <c r="H4" s="3"/>
      <c r="J4" s="3" t="s">
        <v>184</v>
      </c>
      <c r="K4" s="3"/>
      <c r="L4" s="3"/>
      <c r="M4" s="3"/>
      <c r="N4" s="3"/>
      <c r="O4" s="3"/>
      <c r="P4" s="3"/>
      <c r="Q4" s="3"/>
    </row>
    <row r="5" spans="1:17" ht="15.6" customHeight="1">
      <c r="A5" s="229" t="s">
        <v>96</v>
      </c>
      <c r="B5" s="230"/>
      <c r="C5" s="230"/>
      <c r="D5" s="230"/>
      <c r="E5" s="230"/>
      <c r="F5" s="230"/>
      <c r="G5" s="230"/>
      <c r="H5" s="230"/>
      <c r="J5" s="230" t="s">
        <v>194</v>
      </c>
      <c r="K5" s="230"/>
      <c r="L5" s="230"/>
      <c r="M5" s="230"/>
      <c r="N5" s="230"/>
      <c r="O5" s="230"/>
      <c r="P5" s="230"/>
      <c r="Q5" s="230"/>
    </row>
    <row r="6" spans="1:17" ht="20.100000000000001" customHeight="1">
      <c r="A6" s="231" t="s">
        <v>7</v>
      </c>
      <c r="B6" s="232"/>
      <c r="C6" s="225" t="s">
        <v>8</v>
      </c>
      <c r="D6" s="227" t="s">
        <v>9</v>
      </c>
      <c r="E6" s="231" t="s">
        <v>7</v>
      </c>
      <c r="F6" s="232"/>
      <c r="G6" s="225" t="s">
        <v>8</v>
      </c>
      <c r="H6" s="227" t="s">
        <v>9</v>
      </c>
      <c r="I6" s="23"/>
      <c r="J6" s="231" t="s">
        <v>7</v>
      </c>
      <c r="K6" s="232"/>
      <c r="L6" s="225" t="s">
        <v>8</v>
      </c>
      <c r="M6" s="227" t="s">
        <v>195</v>
      </c>
      <c r="N6" s="231" t="s">
        <v>7</v>
      </c>
      <c r="O6" s="232"/>
      <c r="P6" s="225" t="s">
        <v>8</v>
      </c>
      <c r="Q6" s="227" t="s">
        <v>195</v>
      </c>
    </row>
    <row r="7" spans="1:17" ht="15.6" customHeight="1">
      <c r="A7" s="14" t="s">
        <v>10</v>
      </c>
      <c r="B7" s="14" t="s">
        <v>11</v>
      </c>
      <c r="C7" s="226"/>
      <c r="D7" s="228"/>
      <c r="E7" s="14" t="s">
        <v>10</v>
      </c>
      <c r="F7" s="14" t="s">
        <v>11</v>
      </c>
      <c r="G7" s="226"/>
      <c r="H7" s="228"/>
      <c r="I7" s="23"/>
      <c r="J7" s="14" t="s">
        <v>10</v>
      </c>
      <c r="K7" s="14" t="s">
        <v>11</v>
      </c>
      <c r="L7" s="226"/>
      <c r="M7" s="228"/>
      <c r="N7" s="14" t="s">
        <v>10</v>
      </c>
      <c r="O7" s="14" t="s">
        <v>11</v>
      </c>
      <c r="P7" s="226"/>
      <c r="Q7" s="228"/>
    </row>
    <row r="8" spans="1:17" ht="15" customHeight="1">
      <c r="A8" s="209" t="s">
        <v>72</v>
      </c>
      <c r="B8" s="5">
        <v>1</v>
      </c>
      <c r="C8" s="15" t="s">
        <v>97</v>
      </c>
      <c r="D8" s="206" t="s">
        <v>98</v>
      </c>
      <c r="E8" s="209" t="s">
        <v>99</v>
      </c>
      <c r="F8" s="5">
        <v>1</v>
      </c>
      <c r="G8" s="15" t="s">
        <v>61</v>
      </c>
      <c r="H8" s="206" t="s">
        <v>100</v>
      </c>
      <c r="J8" s="209" t="s">
        <v>111</v>
      </c>
      <c r="K8" s="5">
        <v>1</v>
      </c>
      <c r="L8" s="15" t="s">
        <v>97</v>
      </c>
      <c r="M8" s="206" t="s">
        <v>196</v>
      </c>
      <c r="N8" s="209" t="s">
        <v>175</v>
      </c>
      <c r="O8" s="5">
        <v>1</v>
      </c>
      <c r="P8" s="15" t="s">
        <v>61</v>
      </c>
      <c r="Q8" s="206" t="s">
        <v>197</v>
      </c>
    </row>
    <row r="9" spans="1:17" ht="15" customHeight="1">
      <c r="A9" s="210"/>
      <c r="B9" s="6">
        <v>2</v>
      </c>
      <c r="C9" s="10" t="s">
        <v>101</v>
      </c>
      <c r="D9" s="207"/>
      <c r="E9" s="210"/>
      <c r="F9" s="6">
        <v>2</v>
      </c>
      <c r="G9" s="10" t="s">
        <v>63</v>
      </c>
      <c r="H9" s="207"/>
      <c r="J9" s="210"/>
      <c r="K9" s="6">
        <v>2</v>
      </c>
      <c r="L9" s="10" t="s">
        <v>101</v>
      </c>
      <c r="M9" s="207"/>
      <c r="N9" s="210"/>
      <c r="O9" s="6">
        <v>2</v>
      </c>
      <c r="P9" s="10" t="s">
        <v>63</v>
      </c>
      <c r="Q9" s="207"/>
    </row>
    <row r="10" spans="1:17" ht="15" customHeight="1">
      <c r="A10" s="210"/>
      <c r="B10" s="6">
        <v>3</v>
      </c>
      <c r="C10" s="10" t="s">
        <v>102</v>
      </c>
      <c r="D10" s="207"/>
      <c r="E10" s="210"/>
      <c r="F10" s="6">
        <v>3</v>
      </c>
      <c r="G10" s="10" t="s">
        <v>65</v>
      </c>
      <c r="H10" s="207"/>
      <c r="J10" s="210"/>
      <c r="K10" s="6">
        <v>3</v>
      </c>
      <c r="L10" s="10" t="s">
        <v>102</v>
      </c>
      <c r="M10" s="207"/>
      <c r="N10" s="210"/>
      <c r="O10" s="6">
        <v>3</v>
      </c>
      <c r="P10" s="10" t="s">
        <v>65</v>
      </c>
      <c r="Q10" s="207"/>
    </row>
    <row r="11" spans="1:17" ht="15" customHeight="1">
      <c r="A11" s="210"/>
      <c r="B11" s="6">
        <v>4</v>
      </c>
      <c r="C11" s="10" t="s">
        <v>103</v>
      </c>
      <c r="D11" s="207"/>
      <c r="E11" s="210"/>
      <c r="F11" s="6">
        <v>4</v>
      </c>
      <c r="G11" s="10" t="s">
        <v>67</v>
      </c>
      <c r="H11" s="207"/>
      <c r="J11" s="210"/>
      <c r="K11" s="6">
        <v>4</v>
      </c>
      <c r="L11" s="10" t="s">
        <v>103</v>
      </c>
      <c r="M11" s="207"/>
      <c r="N11" s="210"/>
      <c r="O11" s="6">
        <v>4</v>
      </c>
      <c r="P11" s="10" t="s">
        <v>67</v>
      </c>
      <c r="Q11" s="207"/>
    </row>
    <row r="12" spans="1:17" ht="15" customHeight="1">
      <c r="A12" s="210"/>
      <c r="B12" s="6">
        <v>5</v>
      </c>
      <c r="C12" s="10" t="s">
        <v>26</v>
      </c>
      <c r="D12" s="207"/>
      <c r="E12" s="210"/>
      <c r="F12" s="6">
        <v>5</v>
      </c>
      <c r="G12" s="10" t="s">
        <v>69</v>
      </c>
      <c r="H12" s="207"/>
      <c r="J12" s="210"/>
      <c r="K12" s="6">
        <v>5</v>
      </c>
      <c r="L12" s="10" t="s">
        <v>26</v>
      </c>
      <c r="M12" s="207"/>
      <c r="N12" s="210"/>
      <c r="O12" s="6">
        <v>5</v>
      </c>
      <c r="P12" s="10" t="s">
        <v>69</v>
      </c>
      <c r="Q12" s="207"/>
    </row>
    <row r="13" spans="1:17" ht="15" customHeight="1">
      <c r="A13" s="210"/>
      <c r="B13" s="6">
        <v>6</v>
      </c>
      <c r="C13" s="10" t="s">
        <v>28</v>
      </c>
      <c r="D13" s="207"/>
      <c r="E13" s="210"/>
      <c r="F13" s="6">
        <v>6</v>
      </c>
      <c r="G13" s="10" t="s">
        <v>74</v>
      </c>
      <c r="H13" s="207"/>
      <c r="J13" s="210"/>
      <c r="K13" s="6">
        <v>6</v>
      </c>
      <c r="L13" s="10" t="s">
        <v>28</v>
      </c>
      <c r="M13" s="207"/>
      <c r="N13" s="210"/>
      <c r="O13" s="6">
        <v>6</v>
      </c>
      <c r="P13" s="10" t="s">
        <v>74</v>
      </c>
      <c r="Q13" s="207"/>
    </row>
    <row r="14" spans="1:17" ht="15" customHeight="1">
      <c r="A14" s="210"/>
      <c r="B14" s="6">
        <v>7</v>
      </c>
      <c r="C14" s="10" t="s">
        <v>30</v>
      </c>
      <c r="D14" s="207"/>
      <c r="E14" s="210"/>
      <c r="F14" s="6">
        <v>7</v>
      </c>
      <c r="G14" s="10" t="s">
        <v>77</v>
      </c>
      <c r="H14" s="207"/>
      <c r="J14" s="210"/>
      <c r="K14" s="6">
        <v>7</v>
      </c>
      <c r="L14" s="10" t="s">
        <v>30</v>
      </c>
      <c r="M14" s="207"/>
      <c r="N14" s="210"/>
      <c r="O14" s="6">
        <v>7</v>
      </c>
      <c r="P14" s="10" t="s">
        <v>77</v>
      </c>
      <c r="Q14" s="207"/>
    </row>
    <row r="15" spans="1:17" ht="15" customHeight="1">
      <c r="A15" s="210"/>
      <c r="B15" s="6">
        <v>8</v>
      </c>
      <c r="C15" s="7" t="s">
        <v>32</v>
      </c>
      <c r="D15" s="208"/>
      <c r="E15" s="210"/>
      <c r="F15" s="6">
        <v>8</v>
      </c>
      <c r="G15" s="7" t="s">
        <v>80</v>
      </c>
      <c r="H15" s="208"/>
      <c r="J15" s="210"/>
      <c r="K15" s="6">
        <v>8</v>
      </c>
      <c r="L15" s="7" t="s">
        <v>32</v>
      </c>
      <c r="M15" s="208"/>
      <c r="N15" s="210"/>
      <c r="O15" s="6">
        <v>8</v>
      </c>
      <c r="P15" s="7" t="s">
        <v>80</v>
      </c>
      <c r="Q15" s="208"/>
    </row>
    <row r="16" spans="1:17" ht="15" customHeight="1">
      <c r="A16" s="210"/>
      <c r="B16" s="6">
        <v>9</v>
      </c>
      <c r="C16" s="10" t="s">
        <v>38</v>
      </c>
      <c r="D16" s="206" t="s">
        <v>104</v>
      </c>
      <c r="E16" s="210"/>
      <c r="F16" s="6">
        <v>9</v>
      </c>
      <c r="G16" s="10" t="s">
        <v>105</v>
      </c>
      <c r="H16" s="206" t="s">
        <v>106</v>
      </c>
      <c r="J16" s="210"/>
      <c r="K16" s="6">
        <v>9</v>
      </c>
      <c r="L16" s="10" t="s">
        <v>38</v>
      </c>
      <c r="M16" s="206" t="s">
        <v>198</v>
      </c>
      <c r="N16" s="210"/>
      <c r="O16" s="6">
        <v>9</v>
      </c>
      <c r="P16" s="10" t="s">
        <v>105</v>
      </c>
      <c r="Q16" s="206" t="s">
        <v>199</v>
      </c>
    </row>
    <row r="17" spans="1:17" ht="15" customHeight="1">
      <c r="A17" s="210"/>
      <c r="B17" s="6">
        <v>10</v>
      </c>
      <c r="C17" s="10" t="s">
        <v>40</v>
      </c>
      <c r="D17" s="207"/>
      <c r="E17" s="210"/>
      <c r="F17" s="6">
        <v>10</v>
      </c>
      <c r="G17" s="10" t="s">
        <v>107</v>
      </c>
      <c r="H17" s="207"/>
      <c r="J17" s="210"/>
      <c r="K17" s="6">
        <v>10</v>
      </c>
      <c r="L17" s="10" t="s">
        <v>40</v>
      </c>
      <c r="M17" s="207"/>
      <c r="N17" s="210"/>
      <c r="O17" s="6">
        <v>10</v>
      </c>
      <c r="P17" s="10" t="s">
        <v>107</v>
      </c>
      <c r="Q17" s="207"/>
    </row>
    <row r="18" spans="1:17" ht="15" customHeight="1">
      <c r="A18" s="210"/>
      <c r="B18" s="6">
        <v>11</v>
      </c>
      <c r="C18" s="10" t="s">
        <v>43</v>
      </c>
      <c r="D18" s="207"/>
      <c r="E18" s="210"/>
      <c r="F18" s="6">
        <v>11</v>
      </c>
      <c r="G18" s="10" t="s">
        <v>108</v>
      </c>
      <c r="H18" s="207"/>
      <c r="J18" s="210"/>
      <c r="K18" s="6">
        <v>11</v>
      </c>
      <c r="L18" s="10" t="s">
        <v>43</v>
      </c>
      <c r="M18" s="207"/>
      <c r="N18" s="210"/>
      <c r="O18" s="6">
        <v>11</v>
      </c>
      <c r="P18" s="10" t="s">
        <v>108</v>
      </c>
      <c r="Q18" s="207"/>
    </row>
    <row r="19" spans="1:17" ht="15" customHeight="1">
      <c r="A19" s="211"/>
      <c r="B19" s="8">
        <v>12</v>
      </c>
      <c r="C19" s="16" t="s">
        <v>46</v>
      </c>
      <c r="D19" s="207"/>
      <c r="E19" s="211"/>
      <c r="F19" s="8">
        <v>12</v>
      </c>
      <c r="G19" s="16" t="s">
        <v>109</v>
      </c>
      <c r="H19" s="207"/>
      <c r="J19" s="211"/>
      <c r="K19" s="8">
        <v>12</v>
      </c>
      <c r="L19" s="16" t="s">
        <v>46</v>
      </c>
      <c r="M19" s="207"/>
      <c r="N19" s="211"/>
      <c r="O19" s="8">
        <v>12</v>
      </c>
      <c r="P19" s="16" t="s">
        <v>109</v>
      </c>
      <c r="Q19" s="207"/>
    </row>
    <row r="20" spans="1:17" ht="15" customHeight="1">
      <c r="A20" s="209" t="s">
        <v>110</v>
      </c>
      <c r="B20" s="5">
        <v>1</v>
      </c>
      <c r="C20" s="15" t="s">
        <v>48</v>
      </c>
      <c r="D20" s="207"/>
      <c r="E20" s="209" t="s">
        <v>111</v>
      </c>
      <c r="F20" s="5">
        <v>1</v>
      </c>
      <c r="G20" s="15" t="s">
        <v>112</v>
      </c>
      <c r="H20" s="207"/>
      <c r="J20" s="209" t="s">
        <v>128</v>
      </c>
      <c r="K20" s="5">
        <v>1</v>
      </c>
      <c r="L20" s="15" t="s">
        <v>48</v>
      </c>
      <c r="M20" s="207"/>
      <c r="N20" s="209" t="s">
        <v>200</v>
      </c>
      <c r="O20" s="5">
        <v>1</v>
      </c>
      <c r="P20" s="15" t="s">
        <v>112</v>
      </c>
      <c r="Q20" s="207"/>
    </row>
    <row r="21" spans="1:17" ht="15" customHeight="1">
      <c r="A21" s="210"/>
      <c r="B21" s="6">
        <v>2</v>
      </c>
      <c r="C21" s="10" t="s">
        <v>50</v>
      </c>
      <c r="D21" s="207"/>
      <c r="E21" s="210"/>
      <c r="F21" s="6">
        <v>2</v>
      </c>
      <c r="G21" s="10" t="s">
        <v>113</v>
      </c>
      <c r="H21" s="207"/>
      <c r="J21" s="210"/>
      <c r="K21" s="6">
        <v>2</v>
      </c>
      <c r="L21" s="10" t="s">
        <v>50</v>
      </c>
      <c r="M21" s="207"/>
      <c r="N21" s="210"/>
      <c r="O21" s="6">
        <v>2</v>
      </c>
      <c r="P21" s="10" t="s">
        <v>113</v>
      </c>
      <c r="Q21" s="207"/>
    </row>
    <row r="22" spans="1:17" ht="15" customHeight="1">
      <c r="A22" s="210"/>
      <c r="B22" s="6">
        <v>3</v>
      </c>
      <c r="C22" s="10" t="s">
        <v>52</v>
      </c>
      <c r="D22" s="207"/>
      <c r="E22" s="210"/>
      <c r="F22" s="6">
        <v>3</v>
      </c>
      <c r="G22" s="10" t="s">
        <v>114</v>
      </c>
      <c r="H22" s="207"/>
      <c r="J22" s="210"/>
      <c r="K22" s="6">
        <v>3</v>
      </c>
      <c r="L22" s="10" t="s">
        <v>52</v>
      </c>
      <c r="M22" s="207"/>
      <c r="N22" s="210"/>
      <c r="O22" s="6">
        <v>3</v>
      </c>
      <c r="P22" s="10" t="s">
        <v>114</v>
      </c>
      <c r="Q22" s="207"/>
    </row>
    <row r="23" spans="1:17" ht="15" customHeight="1">
      <c r="A23" s="210"/>
      <c r="B23" s="6">
        <v>4</v>
      </c>
      <c r="C23" s="7" t="s">
        <v>54</v>
      </c>
      <c r="D23" s="208"/>
      <c r="E23" s="210"/>
      <c r="F23" s="6">
        <v>4</v>
      </c>
      <c r="G23" s="7" t="s">
        <v>115</v>
      </c>
      <c r="H23" s="208"/>
      <c r="J23" s="210"/>
      <c r="K23" s="6">
        <v>4</v>
      </c>
      <c r="L23" s="7" t="s">
        <v>54</v>
      </c>
      <c r="M23" s="208"/>
      <c r="N23" s="210"/>
      <c r="O23" s="6">
        <v>4</v>
      </c>
      <c r="P23" s="7" t="s">
        <v>115</v>
      </c>
      <c r="Q23" s="208"/>
    </row>
    <row r="24" spans="1:17" ht="15" customHeight="1">
      <c r="A24" s="210"/>
      <c r="B24" s="6">
        <v>5</v>
      </c>
      <c r="C24" s="10" t="s">
        <v>60</v>
      </c>
      <c r="D24" s="206" t="s">
        <v>116</v>
      </c>
      <c r="E24" s="210"/>
      <c r="F24" s="6">
        <v>5</v>
      </c>
      <c r="G24" s="10" t="s">
        <v>117</v>
      </c>
      <c r="H24" s="206" t="s">
        <v>118</v>
      </c>
      <c r="J24" s="210"/>
      <c r="K24" s="6">
        <v>5</v>
      </c>
      <c r="L24" s="10" t="s">
        <v>60</v>
      </c>
      <c r="M24" s="206" t="s">
        <v>201</v>
      </c>
      <c r="N24" s="210"/>
      <c r="O24" s="6">
        <v>5</v>
      </c>
      <c r="P24" s="10" t="s">
        <v>117</v>
      </c>
      <c r="Q24" s="206" t="s">
        <v>202</v>
      </c>
    </row>
    <row r="25" spans="1:17" ht="15" customHeight="1">
      <c r="A25" s="210"/>
      <c r="B25" s="6">
        <v>6</v>
      </c>
      <c r="C25" s="10" t="s">
        <v>62</v>
      </c>
      <c r="D25" s="207"/>
      <c r="E25" s="210"/>
      <c r="F25" s="6">
        <v>6</v>
      </c>
      <c r="G25" s="10" t="s">
        <v>119</v>
      </c>
      <c r="H25" s="207"/>
      <c r="J25" s="210"/>
      <c r="K25" s="6">
        <v>6</v>
      </c>
      <c r="L25" s="10" t="s">
        <v>62</v>
      </c>
      <c r="M25" s="207"/>
      <c r="N25" s="210"/>
      <c r="O25" s="6">
        <v>6</v>
      </c>
      <c r="P25" s="10" t="s">
        <v>119</v>
      </c>
      <c r="Q25" s="207"/>
    </row>
    <row r="26" spans="1:17" ht="15" customHeight="1">
      <c r="A26" s="210"/>
      <c r="B26" s="6">
        <v>7</v>
      </c>
      <c r="C26" s="10" t="s">
        <v>64</v>
      </c>
      <c r="D26" s="207"/>
      <c r="E26" s="210"/>
      <c r="F26" s="6">
        <v>7</v>
      </c>
      <c r="G26" s="10" t="s">
        <v>120</v>
      </c>
      <c r="H26" s="207"/>
      <c r="J26" s="210"/>
      <c r="K26" s="6">
        <v>7</v>
      </c>
      <c r="L26" s="10" t="s">
        <v>64</v>
      </c>
      <c r="M26" s="207"/>
      <c r="N26" s="210"/>
      <c r="O26" s="6">
        <v>7</v>
      </c>
      <c r="P26" s="10" t="s">
        <v>120</v>
      </c>
      <c r="Q26" s="207"/>
    </row>
    <row r="27" spans="1:17" ht="15" customHeight="1">
      <c r="A27" s="210"/>
      <c r="B27" s="6">
        <v>8</v>
      </c>
      <c r="C27" s="10" t="s">
        <v>66</v>
      </c>
      <c r="D27" s="207"/>
      <c r="E27" s="210"/>
      <c r="F27" s="6">
        <v>8</v>
      </c>
      <c r="G27" s="10" t="s">
        <v>121</v>
      </c>
      <c r="H27" s="207"/>
      <c r="J27" s="210"/>
      <c r="K27" s="6">
        <v>8</v>
      </c>
      <c r="L27" s="10" t="s">
        <v>66</v>
      </c>
      <c r="M27" s="207"/>
      <c r="N27" s="210"/>
      <c r="O27" s="6">
        <v>8</v>
      </c>
      <c r="P27" s="10" t="s">
        <v>121</v>
      </c>
      <c r="Q27" s="207"/>
    </row>
    <row r="28" spans="1:17" ht="15" customHeight="1">
      <c r="A28" s="210"/>
      <c r="B28" s="6">
        <v>9</v>
      </c>
      <c r="C28" s="9" t="s">
        <v>68</v>
      </c>
      <c r="D28" s="207"/>
      <c r="E28" s="210"/>
      <c r="F28" s="6">
        <v>9</v>
      </c>
      <c r="G28" s="10" t="s">
        <v>122</v>
      </c>
      <c r="H28" s="207"/>
      <c r="J28" s="210"/>
      <c r="K28" s="6">
        <v>9</v>
      </c>
      <c r="L28" s="9" t="s">
        <v>68</v>
      </c>
      <c r="M28" s="207"/>
      <c r="N28" s="210"/>
      <c r="O28" s="6">
        <v>9</v>
      </c>
      <c r="P28" s="10" t="s">
        <v>122</v>
      </c>
      <c r="Q28" s="207"/>
    </row>
    <row r="29" spans="1:17" ht="15" customHeight="1">
      <c r="A29" s="210"/>
      <c r="B29" s="6">
        <v>10</v>
      </c>
      <c r="C29" s="10" t="s">
        <v>71</v>
      </c>
      <c r="D29" s="207"/>
      <c r="E29" s="210"/>
      <c r="F29" s="6">
        <v>10</v>
      </c>
      <c r="G29" s="10" t="s">
        <v>123</v>
      </c>
      <c r="H29" s="207"/>
      <c r="J29" s="210"/>
      <c r="K29" s="6">
        <v>10</v>
      </c>
      <c r="L29" s="10" t="s">
        <v>71</v>
      </c>
      <c r="M29" s="207"/>
      <c r="N29" s="210"/>
      <c r="O29" s="6">
        <v>10</v>
      </c>
      <c r="P29" s="10" t="s">
        <v>123</v>
      </c>
      <c r="Q29" s="207"/>
    </row>
    <row r="30" spans="1:17" ht="15" customHeight="1">
      <c r="A30" s="210"/>
      <c r="B30" s="6">
        <v>11</v>
      </c>
      <c r="C30" s="10" t="s">
        <v>75</v>
      </c>
      <c r="D30" s="207"/>
      <c r="E30" s="210"/>
      <c r="F30" s="6">
        <v>11</v>
      </c>
      <c r="G30" s="10" t="s">
        <v>124</v>
      </c>
      <c r="H30" s="207"/>
      <c r="J30" s="210"/>
      <c r="K30" s="6">
        <v>11</v>
      </c>
      <c r="L30" s="10" t="s">
        <v>75</v>
      </c>
      <c r="M30" s="207"/>
      <c r="N30" s="210"/>
      <c r="O30" s="6">
        <v>11</v>
      </c>
      <c r="P30" s="10" t="s">
        <v>124</v>
      </c>
      <c r="Q30" s="207"/>
    </row>
    <row r="31" spans="1:17" ht="15" customHeight="1">
      <c r="A31" s="211"/>
      <c r="B31" s="8">
        <v>12</v>
      </c>
      <c r="C31" s="11" t="s">
        <v>78</v>
      </c>
      <c r="D31" s="208"/>
      <c r="E31" s="211"/>
      <c r="F31" s="8">
        <v>12</v>
      </c>
      <c r="G31" s="7" t="s">
        <v>125</v>
      </c>
      <c r="H31" s="208"/>
      <c r="J31" s="211"/>
      <c r="K31" s="8">
        <v>12</v>
      </c>
      <c r="L31" s="11" t="s">
        <v>78</v>
      </c>
      <c r="M31" s="208"/>
      <c r="N31" s="211"/>
      <c r="O31" s="8">
        <v>12</v>
      </c>
      <c r="P31" s="7" t="s">
        <v>125</v>
      </c>
      <c r="Q31" s="208"/>
    </row>
    <row r="32" spans="1:17" ht="15" customHeight="1">
      <c r="A32" s="209" t="s">
        <v>126</v>
      </c>
      <c r="B32" s="5">
        <v>1</v>
      </c>
      <c r="C32" s="15" t="s">
        <v>85</v>
      </c>
      <c r="D32" s="206" t="s">
        <v>127</v>
      </c>
      <c r="E32" s="209" t="s">
        <v>128</v>
      </c>
      <c r="F32" s="5">
        <v>1</v>
      </c>
      <c r="G32" s="15" t="s">
        <v>129</v>
      </c>
      <c r="H32" s="206" t="s">
        <v>130</v>
      </c>
      <c r="J32" s="209" t="s">
        <v>145</v>
      </c>
      <c r="K32" s="5">
        <v>1</v>
      </c>
      <c r="L32" s="15" t="s">
        <v>85</v>
      </c>
      <c r="M32" s="206" t="s">
        <v>203</v>
      </c>
      <c r="N32" s="209" t="s">
        <v>204</v>
      </c>
      <c r="O32" s="5">
        <v>1</v>
      </c>
      <c r="P32" s="15" t="s">
        <v>129</v>
      </c>
      <c r="Q32" s="206" t="s">
        <v>205</v>
      </c>
    </row>
    <row r="33" spans="1:17" ht="15" customHeight="1">
      <c r="A33" s="210"/>
      <c r="B33" s="6">
        <v>2</v>
      </c>
      <c r="C33" s="10" t="s">
        <v>86</v>
      </c>
      <c r="D33" s="207"/>
      <c r="E33" s="210"/>
      <c r="F33" s="6">
        <v>2</v>
      </c>
      <c r="G33" s="10" t="s">
        <v>131</v>
      </c>
      <c r="H33" s="207"/>
      <c r="J33" s="210"/>
      <c r="K33" s="6">
        <v>2</v>
      </c>
      <c r="L33" s="10" t="s">
        <v>86</v>
      </c>
      <c r="M33" s="207"/>
      <c r="N33" s="210"/>
      <c r="O33" s="6">
        <v>2</v>
      </c>
      <c r="P33" s="10" t="s">
        <v>131</v>
      </c>
      <c r="Q33" s="207"/>
    </row>
    <row r="34" spans="1:17" ht="15" customHeight="1">
      <c r="A34" s="210"/>
      <c r="B34" s="6">
        <v>3</v>
      </c>
      <c r="C34" s="10" t="s">
        <v>87</v>
      </c>
      <c r="D34" s="207"/>
      <c r="E34" s="210"/>
      <c r="F34" s="6">
        <v>3</v>
      </c>
      <c r="G34" s="10" t="s">
        <v>132</v>
      </c>
      <c r="H34" s="207"/>
      <c r="J34" s="210"/>
      <c r="K34" s="6">
        <v>3</v>
      </c>
      <c r="L34" s="10" t="s">
        <v>87</v>
      </c>
      <c r="M34" s="207"/>
      <c r="N34" s="210"/>
      <c r="O34" s="6">
        <v>3</v>
      </c>
      <c r="P34" s="10" t="s">
        <v>132</v>
      </c>
      <c r="Q34" s="207"/>
    </row>
    <row r="35" spans="1:17" ht="15" customHeight="1">
      <c r="A35" s="210"/>
      <c r="B35" s="6">
        <v>4</v>
      </c>
      <c r="C35" s="10" t="s">
        <v>88</v>
      </c>
      <c r="D35" s="207"/>
      <c r="E35" s="210"/>
      <c r="F35" s="6">
        <v>4</v>
      </c>
      <c r="G35" s="10" t="s">
        <v>133</v>
      </c>
      <c r="H35" s="207"/>
      <c r="J35" s="210"/>
      <c r="K35" s="6">
        <v>4</v>
      </c>
      <c r="L35" s="10" t="s">
        <v>88</v>
      </c>
      <c r="M35" s="207"/>
      <c r="N35" s="210"/>
      <c r="O35" s="6">
        <v>4</v>
      </c>
      <c r="P35" s="10" t="s">
        <v>133</v>
      </c>
      <c r="Q35" s="207"/>
    </row>
    <row r="36" spans="1:17" ht="15" customHeight="1">
      <c r="A36" s="210"/>
      <c r="B36" s="6">
        <v>5</v>
      </c>
      <c r="C36" s="10" t="s">
        <v>89</v>
      </c>
      <c r="D36" s="207"/>
      <c r="E36" s="210"/>
      <c r="F36" s="6">
        <v>5</v>
      </c>
      <c r="G36" s="10" t="s">
        <v>134</v>
      </c>
      <c r="H36" s="207"/>
      <c r="J36" s="210"/>
      <c r="K36" s="6">
        <v>5</v>
      </c>
      <c r="L36" s="10" t="s">
        <v>89</v>
      </c>
      <c r="M36" s="207"/>
      <c r="N36" s="210"/>
      <c r="O36" s="6">
        <v>5</v>
      </c>
      <c r="P36" s="10" t="s">
        <v>134</v>
      </c>
      <c r="Q36" s="207"/>
    </row>
    <row r="37" spans="1:17" ht="15" customHeight="1">
      <c r="A37" s="210"/>
      <c r="B37" s="6">
        <v>6</v>
      </c>
      <c r="C37" s="10" t="s">
        <v>90</v>
      </c>
      <c r="D37" s="207"/>
      <c r="E37" s="210"/>
      <c r="F37" s="6">
        <v>6</v>
      </c>
      <c r="G37" s="10" t="s">
        <v>135</v>
      </c>
      <c r="H37" s="207"/>
      <c r="J37" s="210"/>
      <c r="K37" s="6">
        <v>6</v>
      </c>
      <c r="L37" s="10" t="s">
        <v>90</v>
      </c>
      <c r="M37" s="207"/>
      <c r="N37" s="210"/>
      <c r="O37" s="6">
        <v>6</v>
      </c>
      <c r="P37" s="10" t="s">
        <v>135</v>
      </c>
      <c r="Q37" s="207"/>
    </row>
    <row r="38" spans="1:17" ht="15" customHeight="1">
      <c r="A38" s="210"/>
      <c r="B38" s="6">
        <v>7</v>
      </c>
      <c r="C38" s="10" t="s">
        <v>91</v>
      </c>
      <c r="D38" s="207"/>
      <c r="E38" s="210"/>
      <c r="F38" s="6">
        <v>7</v>
      </c>
      <c r="G38" s="10" t="s">
        <v>136</v>
      </c>
      <c r="H38" s="207"/>
      <c r="J38" s="210"/>
      <c r="K38" s="6">
        <v>7</v>
      </c>
      <c r="L38" s="10" t="s">
        <v>91</v>
      </c>
      <c r="M38" s="207"/>
      <c r="N38" s="210"/>
      <c r="O38" s="6">
        <v>7</v>
      </c>
      <c r="P38" s="10" t="s">
        <v>136</v>
      </c>
      <c r="Q38" s="207"/>
    </row>
    <row r="39" spans="1:17" ht="15" customHeight="1">
      <c r="A39" s="210"/>
      <c r="B39" s="6">
        <v>8</v>
      </c>
      <c r="C39" s="7" t="s">
        <v>92</v>
      </c>
      <c r="D39" s="208"/>
      <c r="E39" s="210"/>
      <c r="F39" s="6">
        <v>8</v>
      </c>
      <c r="G39" s="7" t="s">
        <v>137</v>
      </c>
      <c r="H39" s="208"/>
      <c r="J39" s="210"/>
      <c r="K39" s="6">
        <v>8</v>
      </c>
      <c r="L39" s="7" t="s">
        <v>92</v>
      </c>
      <c r="M39" s="208"/>
      <c r="N39" s="210"/>
      <c r="O39" s="6">
        <v>8</v>
      </c>
      <c r="P39" s="7" t="s">
        <v>137</v>
      </c>
      <c r="Q39" s="208"/>
    </row>
    <row r="40" spans="1:17" ht="15" customHeight="1">
      <c r="A40" s="210"/>
      <c r="B40" s="6">
        <v>9</v>
      </c>
      <c r="C40" s="9" t="s">
        <v>19</v>
      </c>
      <c r="D40" s="206" t="s">
        <v>138</v>
      </c>
      <c r="E40" s="210"/>
      <c r="F40" s="6">
        <v>9</v>
      </c>
      <c r="G40" s="15" t="s">
        <v>139</v>
      </c>
      <c r="H40" s="206" t="s">
        <v>140</v>
      </c>
      <c r="J40" s="210"/>
      <c r="K40" s="6">
        <v>9</v>
      </c>
      <c r="L40" s="9" t="s">
        <v>19</v>
      </c>
      <c r="M40" s="206" t="s">
        <v>206</v>
      </c>
      <c r="N40" s="210"/>
      <c r="O40" s="6">
        <v>9</v>
      </c>
      <c r="P40" s="15" t="s">
        <v>139</v>
      </c>
      <c r="Q40" s="206" t="s">
        <v>207</v>
      </c>
    </row>
    <row r="41" spans="1:17" ht="15" customHeight="1">
      <c r="A41" s="210"/>
      <c r="B41" s="6">
        <v>10</v>
      </c>
      <c r="C41" s="10" t="s">
        <v>21</v>
      </c>
      <c r="D41" s="207"/>
      <c r="E41" s="210"/>
      <c r="F41" s="6">
        <v>10</v>
      </c>
      <c r="G41" s="10" t="s">
        <v>141</v>
      </c>
      <c r="H41" s="207"/>
      <c r="J41" s="210"/>
      <c r="K41" s="6">
        <v>10</v>
      </c>
      <c r="L41" s="10" t="s">
        <v>21</v>
      </c>
      <c r="M41" s="207"/>
      <c r="N41" s="210"/>
      <c r="O41" s="6">
        <v>10</v>
      </c>
      <c r="P41" s="10" t="s">
        <v>141</v>
      </c>
      <c r="Q41" s="207"/>
    </row>
    <row r="42" spans="1:17" ht="15" customHeight="1">
      <c r="A42" s="210"/>
      <c r="B42" s="6">
        <v>11</v>
      </c>
      <c r="C42" s="10" t="s">
        <v>23</v>
      </c>
      <c r="D42" s="207"/>
      <c r="E42" s="210"/>
      <c r="F42" s="6">
        <v>11</v>
      </c>
      <c r="G42" s="10" t="s">
        <v>142</v>
      </c>
      <c r="H42" s="207"/>
      <c r="J42" s="210"/>
      <c r="K42" s="6">
        <v>11</v>
      </c>
      <c r="L42" s="10" t="s">
        <v>23</v>
      </c>
      <c r="M42" s="207"/>
      <c r="N42" s="210"/>
      <c r="O42" s="6">
        <v>11</v>
      </c>
      <c r="P42" s="10" t="s">
        <v>142</v>
      </c>
      <c r="Q42" s="207"/>
    </row>
    <row r="43" spans="1:17" ht="15" customHeight="1">
      <c r="A43" s="211"/>
      <c r="B43" s="8">
        <v>12</v>
      </c>
      <c r="C43" s="16" t="s">
        <v>25</v>
      </c>
      <c r="D43" s="207"/>
      <c r="E43" s="211"/>
      <c r="F43" s="8">
        <v>12</v>
      </c>
      <c r="G43" s="10" t="s">
        <v>143</v>
      </c>
      <c r="H43" s="207"/>
      <c r="J43" s="211"/>
      <c r="K43" s="8">
        <v>12</v>
      </c>
      <c r="L43" s="16" t="s">
        <v>25</v>
      </c>
      <c r="M43" s="207"/>
      <c r="N43" s="211"/>
      <c r="O43" s="8">
        <v>12</v>
      </c>
      <c r="P43" s="10" t="s">
        <v>143</v>
      </c>
      <c r="Q43" s="207"/>
    </row>
    <row r="44" spans="1:17" ht="15" customHeight="1">
      <c r="A44" s="209" t="s">
        <v>144</v>
      </c>
      <c r="B44" s="5">
        <v>1</v>
      </c>
      <c r="C44" s="15" t="s">
        <v>27</v>
      </c>
      <c r="D44" s="207"/>
      <c r="E44" s="209" t="s">
        <v>145</v>
      </c>
      <c r="F44" s="5">
        <v>1</v>
      </c>
      <c r="G44" s="10" t="s">
        <v>146</v>
      </c>
      <c r="H44" s="207"/>
      <c r="J44" s="209" t="s">
        <v>160</v>
      </c>
      <c r="K44" s="5">
        <v>1</v>
      </c>
      <c r="L44" s="15" t="s">
        <v>27</v>
      </c>
      <c r="M44" s="207"/>
      <c r="N44" s="209" t="s">
        <v>208</v>
      </c>
      <c r="O44" s="5">
        <v>1</v>
      </c>
      <c r="P44" s="10" t="s">
        <v>146</v>
      </c>
      <c r="Q44" s="207"/>
    </row>
    <row r="45" spans="1:17" ht="15" customHeight="1">
      <c r="A45" s="210"/>
      <c r="B45" s="6">
        <v>2</v>
      </c>
      <c r="C45" s="10" t="s">
        <v>29</v>
      </c>
      <c r="D45" s="207"/>
      <c r="E45" s="210"/>
      <c r="F45" s="6">
        <v>2</v>
      </c>
      <c r="G45" s="10" t="s">
        <v>147</v>
      </c>
      <c r="H45" s="207"/>
      <c r="J45" s="210"/>
      <c r="K45" s="6">
        <v>2</v>
      </c>
      <c r="L45" s="10" t="s">
        <v>29</v>
      </c>
      <c r="M45" s="207"/>
      <c r="N45" s="210"/>
      <c r="O45" s="6">
        <v>2</v>
      </c>
      <c r="P45" s="10" t="s">
        <v>147</v>
      </c>
      <c r="Q45" s="207"/>
    </row>
    <row r="46" spans="1:17" ht="15" customHeight="1">
      <c r="A46" s="210"/>
      <c r="B46" s="6">
        <v>3</v>
      </c>
      <c r="C46" s="10" t="s">
        <v>31</v>
      </c>
      <c r="D46" s="207"/>
      <c r="E46" s="210"/>
      <c r="F46" s="6">
        <v>3</v>
      </c>
      <c r="G46" s="10" t="s">
        <v>148</v>
      </c>
      <c r="H46" s="207"/>
      <c r="J46" s="210"/>
      <c r="K46" s="6">
        <v>3</v>
      </c>
      <c r="L46" s="10" t="s">
        <v>31</v>
      </c>
      <c r="M46" s="207"/>
      <c r="N46" s="210"/>
      <c r="O46" s="6">
        <v>3</v>
      </c>
      <c r="P46" s="10" t="s">
        <v>148</v>
      </c>
      <c r="Q46" s="207"/>
    </row>
    <row r="47" spans="1:17" ht="15" customHeight="1">
      <c r="A47" s="210"/>
      <c r="B47" s="6">
        <v>4</v>
      </c>
      <c r="C47" s="7" t="s">
        <v>33</v>
      </c>
      <c r="D47" s="208"/>
      <c r="E47" s="210"/>
      <c r="F47" s="6">
        <v>4</v>
      </c>
      <c r="G47" s="7" t="s">
        <v>149</v>
      </c>
      <c r="H47" s="208"/>
      <c r="J47" s="210"/>
      <c r="K47" s="6">
        <v>4</v>
      </c>
      <c r="L47" s="7" t="s">
        <v>33</v>
      </c>
      <c r="M47" s="208"/>
      <c r="N47" s="210"/>
      <c r="O47" s="6">
        <v>4</v>
      </c>
      <c r="P47" s="7" t="s">
        <v>149</v>
      </c>
      <c r="Q47" s="208"/>
    </row>
    <row r="48" spans="1:17" ht="15" customHeight="1">
      <c r="A48" s="210"/>
      <c r="B48" s="6">
        <v>5</v>
      </c>
      <c r="C48" s="10" t="s">
        <v>39</v>
      </c>
      <c r="D48" s="206" t="s">
        <v>150</v>
      </c>
      <c r="E48" s="210"/>
      <c r="F48" s="6">
        <v>5</v>
      </c>
      <c r="G48" s="15" t="s">
        <v>151</v>
      </c>
      <c r="H48" s="206" t="s">
        <v>152</v>
      </c>
      <c r="J48" s="210"/>
      <c r="K48" s="6">
        <v>5</v>
      </c>
      <c r="L48" s="10" t="s">
        <v>39</v>
      </c>
      <c r="M48" s="206" t="s">
        <v>209</v>
      </c>
      <c r="N48" s="210"/>
      <c r="O48" s="6">
        <v>5</v>
      </c>
      <c r="P48" s="15" t="s">
        <v>151</v>
      </c>
      <c r="Q48" s="206" t="s">
        <v>210</v>
      </c>
    </row>
    <row r="49" spans="1:17" ht="15" customHeight="1">
      <c r="A49" s="210"/>
      <c r="B49" s="6">
        <v>6</v>
      </c>
      <c r="C49" s="10" t="s">
        <v>41</v>
      </c>
      <c r="D49" s="207"/>
      <c r="E49" s="210"/>
      <c r="F49" s="6">
        <v>6</v>
      </c>
      <c r="G49" s="10" t="s">
        <v>153</v>
      </c>
      <c r="H49" s="207"/>
      <c r="J49" s="210"/>
      <c r="K49" s="6">
        <v>6</v>
      </c>
      <c r="L49" s="10" t="s">
        <v>41</v>
      </c>
      <c r="M49" s="207"/>
      <c r="N49" s="210"/>
      <c r="O49" s="6">
        <v>6</v>
      </c>
      <c r="P49" s="10" t="s">
        <v>153</v>
      </c>
      <c r="Q49" s="207"/>
    </row>
    <row r="50" spans="1:17" ht="15" customHeight="1">
      <c r="A50" s="210"/>
      <c r="B50" s="6">
        <v>7</v>
      </c>
      <c r="C50" s="10" t="s">
        <v>45</v>
      </c>
      <c r="D50" s="207"/>
      <c r="E50" s="210"/>
      <c r="F50" s="6">
        <v>7</v>
      </c>
      <c r="G50" s="10" t="s">
        <v>154</v>
      </c>
      <c r="H50" s="207"/>
      <c r="J50" s="210"/>
      <c r="K50" s="6">
        <v>7</v>
      </c>
      <c r="L50" s="10" t="s">
        <v>45</v>
      </c>
      <c r="M50" s="207"/>
      <c r="N50" s="210"/>
      <c r="O50" s="6">
        <v>7</v>
      </c>
      <c r="P50" s="10" t="s">
        <v>154</v>
      </c>
      <c r="Q50" s="207"/>
    </row>
    <row r="51" spans="1:17" ht="15" customHeight="1">
      <c r="A51" s="210"/>
      <c r="B51" s="6">
        <v>8</v>
      </c>
      <c r="C51" s="10" t="s">
        <v>47</v>
      </c>
      <c r="D51" s="207"/>
      <c r="E51" s="210"/>
      <c r="F51" s="6">
        <v>8</v>
      </c>
      <c r="G51" s="10" t="s">
        <v>155</v>
      </c>
      <c r="H51" s="207"/>
      <c r="J51" s="210"/>
      <c r="K51" s="6">
        <v>8</v>
      </c>
      <c r="L51" s="10" t="s">
        <v>47</v>
      </c>
      <c r="M51" s="207"/>
      <c r="N51" s="210"/>
      <c r="O51" s="6">
        <v>8</v>
      </c>
      <c r="P51" s="10" t="s">
        <v>155</v>
      </c>
      <c r="Q51" s="207"/>
    </row>
    <row r="52" spans="1:17" ht="15" customHeight="1">
      <c r="A52" s="210"/>
      <c r="B52" s="6">
        <v>9</v>
      </c>
      <c r="C52" s="10" t="s">
        <v>49</v>
      </c>
      <c r="D52" s="207"/>
      <c r="E52" s="210"/>
      <c r="F52" s="6">
        <v>9</v>
      </c>
      <c r="G52" s="10" t="s">
        <v>156</v>
      </c>
      <c r="H52" s="207"/>
      <c r="J52" s="210"/>
      <c r="K52" s="6">
        <v>9</v>
      </c>
      <c r="L52" s="10" t="s">
        <v>49</v>
      </c>
      <c r="M52" s="207"/>
      <c r="N52" s="210"/>
      <c r="O52" s="6">
        <v>9</v>
      </c>
      <c r="P52" s="10" t="s">
        <v>156</v>
      </c>
      <c r="Q52" s="207"/>
    </row>
    <row r="53" spans="1:17" ht="15" customHeight="1">
      <c r="A53" s="210"/>
      <c r="B53" s="6">
        <v>10</v>
      </c>
      <c r="C53" s="10" t="s">
        <v>51</v>
      </c>
      <c r="D53" s="207"/>
      <c r="E53" s="210"/>
      <c r="F53" s="6">
        <v>10</v>
      </c>
      <c r="G53" s="10" t="s">
        <v>157</v>
      </c>
      <c r="H53" s="207"/>
      <c r="J53" s="210"/>
      <c r="K53" s="6">
        <v>10</v>
      </c>
      <c r="L53" s="10" t="s">
        <v>51</v>
      </c>
      <c r="M53" s="207"/>
      <c r="N53" s="210"/>
      <c r="O53" s="6">
        <v>10</v>
      </c>
      <c r="P53" s="10" t="s">
        <v>157</v>
      </c>
      <c r="Q53" s="207"/>
    </row>
    <row r="54" spans="1:17" ht="15" customHeight="1">
      <c r="A54" s="210"/>
      <c r="B54" s="6">
        <v>11</v>
      </c>
      <c r="C54" s="10" t="s">
        <v>53</v>
      </c>
      <c r="D54" s="207"/>
      <c r="E54" s="210"/>
      <c r="F54" s="6">
        <v>11</v>
      </c>
      <c r="G54" s="10" t="s">
        <v>158</v>
      </c>
      <c r="H54" s="207"/>
      <c r="J54" s="210"/>
      <c r="K54" s="6">
        <v>11</v>
      </c>
      <c r="L54" s="10" t="s">
        <v>53</v>
      </c>
      <c r="M54" s="207"/>
      <c r="N54" s="210"/>
      <c r="O54" s="6">
        <v>11</v>
      </c>
      <c r="P54" s="10" t="s">
        <v>158</v>
      </c>
      <c r="Q54" s="207"/>
    </row>
    <row r="55" spans="1:17" ht="15" customHeight="1">
      <c r="A55" s="211"/>
      <c r="B55" s="8">
        <v>12</v>
      </c>
      <c r="C55" s="11" t="s">
        <v>55</v>
      </c>
      <c r="D55" s="208"/>
      <c r="E55" s="211"/>
      <c r="F55" s="8">
        <v>12</v>
      </c>
      <c r="G55" s="7" t="s">
        <v>159</v>
      </c>
      <c r="H55" s="208"/>
      <c r="J55" s="211"/>
      <c r="K55" s="8">
        <v>12</v>
      </c>
      <c r="L55" s="11" t="s">
        <v>55</v>
      </c>
      <c r="M55" s="208"/>
      <c r="N55" s="211"/>
      <c r="O55" s="8">
        <v>12</v>
      </c>
      <c r="P55" s="7" t="s">
        <v>159</v>
      </c>
      <c r="Q55" s="208"/>
    </row>
    <row r="56" spans="1:17" ht="15" customHeight="1">
      <c r="E56" s="209" t="s">
        <v>160</v>
      </c>
      <c r="F56" s="5">
        <v>1</v>
      </c>
      <c r="G56" s="15" t="s">
        <v>161</v>
      </c>
      <c r="H56" s="206" t="s">
        <v>162</v>
      </c>
      <c r="N56" s="209" t="s">
        <v>211</v>
      </c>
      <c r="O56" s="5">
        <v>1</v>
      </c>
      <c r="P56" s="15" t="s">
        <v>161</v>
      </c>
      <c r="Q56" s="206" t="s">
        <v>212</v>
      </c>
    </row>
    <row r="57" spans="1:17" ht="15" customHeight="1">
      <c r="E57" s="210"/>
      <c r="F57" s="6">
        <v>2</v>
      </c>
      <c r="G57" s="10" t="s">
        <v>163</v>
      </c>
      <c r="H57" s="207"/>
      <c r="N57" s="210"/>
      <c r="O57" s="6">
        <v>2</v>
      </c>
      <c r="P57" s="10" t="s">
        <v>163</v>
      </c>
      <c r="Q57" s="207"/>
    </row>
    <row r="58" spans="1:17" ht="15" customHeight="1">
      <c r="E58" s="210"/>
      <c r="F58" s="6">
        <v>3</v>
      </c>
      <c r="G58" s="10" t="s">
        <v>164</v>
      </c>
      <c r="H58" s="207"/>
      <c r="N58" s="210"/>
      <c r="O58" s="6">
        <v>3</v>
      </c>
      <c r="P58" s="10" t="s">
        <v>164</v>
      </c>
      <c r="Q58" s="207"/>
    </row>
    <row r="59" spans="1:17" ht="15" customHeight="1">
      <c r="E59" s="210"/>
      <c r="F59" s="6">
        <v>4</v>
      </c>
      <c r="G59" s="10" t="s">
        <v>165</v>
      </c>
      <c r="H59" s="207"/>
      <c r="N59" s="210"/>
      <c r="O59" s="6">
        <v>4</v>
      </c>
      <c r="P59" s="10" t="s">
        <v>165</v>
      </c>
      <c r="Q59" s="207"/>
    </row>
    <row r="60" spans="1:17" ht="15" customHeight="1">
      <c r="E60" s="210"/>
      <c r="F60" s="6">
        <v>5</v>
      </c>
      <c r="G60" s="10" t="s">
        <v>166</v>
      </c>
      <c r="H60" s="207"/>
      <c r="N60" s="210"/>
      <c r="O60" s="6">
        <v>5</v>
      </c>
      <c r="P60" s="10" t="s">
        <v>166</v>
      </c>
      <c r="Q60" s="207"/>
    </row>
    <row r="61" spans="1:17" ht="15" customHeight="1">
      <c r="E61" s="210"/>
      <c r="F61" s="6">
        <v>6</v>
      </c>
      <c r="G61" s="10" t="s">
        <v>167</v>
      </c>
      <c r="H61" s="207"/>
      <c r="N61" s="210"/>
      <c r="O61" s="6">
        <v>6</v>
      </c>
      <c r="P61" s="10" t="s">
        <v>167</v>
      </c>
      <c r="Q61" s="207"/>
    </row>
    <row r="62" spans="1:17" ht="15" customHeight="1">
      <c r="E62" s="210"/>
      <c r="F62" s="6">
        <v>7</v>
      </c>
      <c r="G62" s="10" t="s">
        <v>168</v>
      </c>
      <c r="H62" s="207"/>
      <c r="N62" s="210"/>
      <c r="O62" s="6">
        <v>7</v>
      </c>
      <c r="P62" s="10" t="s">
        <v>168</v>
      </c>
      <c r="Q62" s="207"/>
    </row>
    <row r="63" spans="1:17" ht="15" customHeight="1">
      <c r="E63" s="210"/>
      <c r="F63" s="6">
        <v>8</v>
      </c>
      <c r="G63" s="7" t="s">
        <v>169</v>
      </c>
      <c r="H63" s="208"/>
      <c r="N63" s="210"/>
      <c r="O63" s="6">
        <v>8</v>
      </c>
      <c r="P63" s="7" t="s">
        <v>169</v>
      </c>
      <c r="Q63" s="208"/>
    </row>
    <row r="64" spans="1:17" ht="15" customHeight="1">
      <c r="E64" s="210"/>
      <c r="F64" s="6">
        <v>9</v>
      </c>
      <c r="G64" s="15" t="s">
        <v>170</v>
      </c>
      <c r="H64" s="206" t="s">
        <v>171</v>
      </c>
      <c r="N64" s="210"/>
      <c r="O64" s="6">
        <v>9</v>
      </c>
      <c r="P64" s="15" t="s">
        <v>170</v>
      </c>
      <c r="Q64" s="206" t="s">
        <v>213</v>
      </c>
    </row>
    <row r="65" spans="5:17" ht="15" customHeight="1">
      <c r="E65" s="210"/>
      <c r="F65" s="6">
        <v>10</v>
      </c>
      <c r="G65" s="10" t="s">
        <v>172</v>
      </c>
      <c r="H65" s="207"/>
      <c r="N65" s="210"/>
      <c r="O65" s="6">
        <v>10</v>
      </c>
      <c r="P65" s="10" t="s">
        <v>172</v>
      </c>
      <c r="Q65" s="207"/>
    </row>
    <row r="66" spans="5:17" ht="15" customHeight="1">
      <c r="E66" s="210"/>
      <c r="F66" s="6">
        <v>11</v>
      </c>
      <c r="G66" s="10" t="s">
        <v>173</v>
      </c>
      <c r="H66" s="207"/>
      <c r="N66" s="210"/>
      <c r="O66" s="6">
        <v>11</v>
      </c>
      <c r="P66" s="10" t="s">
        <v>173</v>
      </c>
      <c r="Q66" s="207"/>
    </row>
    <row r="67" spans="5:17" ht="15" customHeight="1">
      <c r="E67" s="211"/>
      <c r="F67" s="8">
        <v>12</v>
      </c>
      <c r="G67" s="17" t="s">
        <v>174</v>
      </c>
      <c r="H67" s="207"/>
      <c r="N67" s="211"/>
      <c r="O67" s="8">
        <v>12</v>
      </c>
      <c r="P67" s="17" t="s">
        <v>174</v>
      </c>
      <c r="Q67" s="207"/>
    </row>
    <row r="68" spans="5:17" ht="15" customHeight="1">
      <c r="E68" s="219" t="s">
        <v>175</v>
      </c>
      <c r="F68" s="5">
        <v>1</v>
      </c>
      <c r="G68" s="5" t="s">
        <v>176</v>
      </c>
      <c r="H68" s="207"/>
      <c r="N68" s="219" t="s">
        <v>214</v>
      </c>
      <c r="O68" s="5">
        <v>1</v>
      </c>
      <c r="P68" s="5" t="s">
        <v>176</v>
      </c>
      <c r="Q68" s="207"/>
    </row>
    <row r="69" spans="5:17" ht="15" customHeight="1">
      <c r="E69" s="220"/>
      <c r="F69" s="6">
        <v>2</v>
      </c>
      <c r="G69" s="6" t="s">
        <v>177</v>
      </c>
      <c r="H69" s="207"/>
      <c r="N69" s="220"/>
      <c r="O69" s="6">
        <v>2</v>
      </c>
      <c r="P69" s="6" t="s">
        <v>177</v>
      </c>
      <c r="Q69" s="207"/>
    </row>
    <row r="70" spans="5:17" ht="15" customHeight="1">
      <c r="E70" s="220"/>
      <c r="F70" s="6">
        <v>3</v>
      </c>
      <c r="G70" s="6" t="s">
        <v>178</v>
      </c>
      <c r="H70" s="207"/>
      <c r="N70" s="220"/>
      <c r="O70" s="6">
        <v>3</v>
      </c>
      <c r="P70" s="6" t="s">
        <v>178</v>
      </c>
      <c r="Q70" s="207"/>
    </row>
    <row r="71" spans="5:17" ht="15" customHeight="1">
      <c r="E71" s="221"/>
      <c r="F71" s="8">
        <v>4</v>
      </c>
      <c r="G71" s="11" t="s">
        <v>179</v>
      </c>
      <c r="H71" s="208"/>
      <c r="N71" s="221"/>
      <c r="O71" s="8">
        <v>4</v>
      </c>
      <c r="P71" s="11" t="s">
        <v>179</v>
      </c>
      <c r="Q71" s="208"/>
    </row>
    <row r="72" spans="5:17" ht="15" customHeight="1">
      <c r="E72" s="222" t="s">
        <v>180</v>
      </c>
      <c r="F72" s="223"/>
      <c r="G72" s="224"/>
      <c r="H72" s="18" t="s">
        <v>181</v>
      </c>
      <c r="N72" s="222" t="s">
        <v>215</v>
      </c>
      <c r="O72" s="223"/>
      <c r="P72" s="224"/>
      <c r="Q72" s="18" t="s">
        <v>216</v>
      </c>
    </row>
  </sheetData>
  <mergeCells count="64">
    <mergeCell ref="A8:A19"/>
    <mergeCell ref="D8:D15"/>
    <mergeCell ref="E8:E19"/>
    <mergeCell ref="H8:H15"/>
    <mergeCell ref="D16:D23"/>
    <mergeCell ref="H16:H23"/>
    <mergeCell ref="A20:A31"/>
    <mergeCell ref="E20:E31"/>
    <mergeCell ref="D24:D31"/>
    <mergeCell ref="H24:H31"/>
    <mergeCell ref="A32:A43"/>
    <mergeCell ref="D32:D39"/>
    <mergeCell ref="E32:E43"/>
    <mergeCell ref="H32:H39"/>
    <mergeCell ref="D40:D47"/>
    <mergeCell ref="H40:H47"/>
    <mergeCell ref="A44:A55"/>
    <mergeCell ref="E44:E55"/>
    <mergeCell ref="D48:D55"/>
    <mergeCell ref="H48:H55"/>
    <mergeCell ref="E56:E67"/>
    <mergeCell ref="H56:H63"/>
    <mergeCell ref="H64:H71"/>
    <mergeCell ref="E68:E71"/>
    <mergeCell ref="E72:G72"/>
    <mergeCell ref="J5:Q5"/>
    <mergeCell ref="J6:K6"/>
    <mergeCell ref="L6:L7"/>
    <mergeCell ref="M6:M7"/>
    <mergeCell ref="N6:O6"/>
    <mergeCell ref="P6:P7"/>
    <mergeCell ref="Q6:Q7"/>
    <mergeCell ref="G6:G7"/>
    <mergeCell ref="H6:H7"/>
    <mergeCell ref="A5:H5"/>
    <mergeCell ref="A6:B6"/>
    <mergeCell ref="C6:C7"/>
    <mergeCell ref="D6:D7"/>
    <mergeCell ref="E6:F6"/>
    <mergeCell ref="N8:N19"/>
    <mergeCell ref="Q8:Q15"/>
    <mergeCell ref="M16:M23"/>
    <mergeCell ref="Q16:Q23"/>
    <mergeCell ref="J20:J31"/>
    <mergeCell ref="N20:N31"/>
    <mergeCell ref="M24:M31"/>
    <mergeCell ref="Q24:Q31"/>
    <mergeCell ref="J8:J19"/>
    <mergeCell ref="M8:M15"/>
    <mergeCell ref="J32:J43"/>
    <mergeCell ref="M32:M39"/>
    <mergeCell ref="N32:N43"/>
    <mergeCell ref="Q32:Q39"/>
    <mergeCell ref="M40:M47"/>
    <mergeCell ref="Q40:Q47"/>
    <mergeCell ref="J44:J55"/>
    <mergeCell ref="N44:N55"/>
    <mergeCell ref="M48:M55"/>
    <mergeCell ref="Q48:Q55"/>
    <mergeCell ref="N56:N67"/>
    <mergeCell ref="Q56:Q63"/>
    <mergeCell ref="Q64:Q71"/>
    <mergeCell ref="N68:N71"/>
    <mergeCell ref="N72:P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Nghi huu</vt:lpstr>
      <vt:lpstr>Thoiviec</vt:lpstr>
      <vt:lpstr>Tgct</vt:lpstr>
      <vt:lpstr>Tuoinghihuu</vt:lpstr>
      <vt:lpstr>Nam</vt:lpstr>
      <vt:lpstr>Nữ</vt:lpstr>
      <vt:lpstr>DKnghihuu</vt:lpstr>
      <vt:lpstr>Doituong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2025-02-17T08:56:24Z</cp:lastPrinted>
  <dcterms:created xsi:type="dcterms:W3CDTF">2025-01-03T02:15:45Z</dcterms:created>
  <dcterms:modified xsi:type="dcterms:W3CDTF">2025-02-17T08:58:19Z</dcterms:modified>
</cp:coreProperties>
</file>